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8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0.1.141\compartilhamento\Licitações 2024\PMA\CONCORRENCIA 001-2024 PMA - Reforma da Creche Renato Alvim Padilha\ANEXO I - PROJETO BASICO\"/>
    </mc:Choice>
  </mc:AlternateContent>
  <xr:revisionPtr revIDLastSave="0" documentId="13_ncr:1_{CCADBA65-AD26-41AF-BB0F-6E2A1800EBF2}" xr6:coauthVersionLast="47" xr6:coauthVersionMax="47" xr10:uidLastSave="{00000000-0000-0000-0000-000000000000}"/>
  <bookViews>
    <workbookView xWindow="-120" yWindow="-120" windowWidth="19440" windowHeight="15000" tabRatio="589" firstSheet="1" activeTab="2" xr2:uid="{00000000-000D-0000-FFFF-FFFF00000000}"/>
  </bookViews>
  <sheets>
    <sheet name="Anexo IB-Planilha Orçamentaria" sheetId="24" r:id="rId1"/>
    <sheet name="Anexo IC-Cronograma Fisico-Fina" sheetId="5" r:id="rId2"/>
    <sheet name="Anexo ID BDI-Obras Covencionais" sheetId="21" r:id="rId3"/>
    <sheet name="Anexo IE-BDI  eletrica" sheetId="25" r:id="rId4"/>
    <sheet name="Anexo IF-Memorial de Calculo" sheetId="22" r:id="rId5"/>
    <sheet name="Anexo IG - Composiçao Mudas" sheetId="27" r:id="rId6"/>
    <sheet name="Planilha1" sheetId="26" r:id="rId7"/>
    <sheet name="Planilha2" sheetId="28" r:id="rId8"/>
  </sheets>
  <definedNames>
    <definedName name="_xlnm.Print_Area" localSheetId="0">'Anexo IB-Planilha Orçamentaria'!$A$1:$H$135</definedName>
    <definedName name="_xlnm.Print_Area" localSheetId="1">'Anexo IC-Cronograma Fisico-Fina'!$A$1:$M$23</definedName>
    <definedName name="_xlnm.Print_Area" localSheetId="2">'Anexo ID BDI-Obras Covencionais'!$A$1:$E$33</definedName>
    <definedName name="_xlnm.Print_Area" localSheetId="3">'Anexo IE-BDI  eletrica'!$A$1:$F$43</definedName>
    <definedName name="_xlnm.Print_Area" localSheetId="4">'Anexo IF-Memorial de Calculo'!$A$1:$J$674</definedName>
    <definedName name="_xlnm.Print_Area" localSheetId="5">'Anexo IG - Composiçao Mudas'!$A$1:$I$27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7" i="24" l="1"/>
  <c r="H218" i="22" l="1"/>
  <c r="B223" i="22"/>
  <c r="B395" i="22" s="1"/>
  <c r="B292" i="22"/>
  <c r="F292" i="22" s="1"/>
  <c r="H210" i="22"/>
  <c r="H209" i="22"/>
  <c r="H197" i="22"/>
  <c r="H190" i="22"/>
  <c r="H189" i="22"/>
  <c r="H181" i="22"/>
  <c r="H174" i="22"/>
  <c r="H173" i="22"/>
  <c r="H165" i="22"/>
  <c r="H162" i="22"/>
  <c r="F173" i="22"/>
  <c r="F174" i="22"/>
  <c r="F161" i="22"/>
  <c r="F147" i="22"/>
  <c r="F137" i="22"/>
  <c r="F127" i="22"/>
  <c r="F120" i="22"/>
  <c r="H147" i="22"/>
  <c r="H137" i="22"/>
  <c r="H127" i="22"/>
  <c r="F105" i="24"/>
  <c r="F95" i="24"/>
  <c r="F94" i="24"/>
  <c r="F79" i="24"/>
  <c r="F78" i="24"/>
  <c r="F77" i="24"/>
  <c r="F76" i="24"/>
  <c r="F75" i="24"/>
  <c r="F74" i="24"/>
  <c r="F73" i="24"/>
  <c r="F70" i="24"/>
  <c r="F69" i="24"/>
  <c r="F68" i="24"/>
  <c r="B77" i="22"/>
  <c r="H177" i="22"/>
  <c r="D161" i="22"/>
  <c r="G96" i="24"/>
  <c r="G58" i="24"/>
  <c r="G59" i="24"/>
  <c r="G60" i="24"/>
  <c r="G61" i="24"/>
  <c r="G62" i="24"/>
  <c r="G63" i="24"/>
  <c r="G57" i="24"/>
  <c r="F96" i="24"/>
  <c r="H96" i="24" l="1"/>
  <c r="B263" i="22"/>
  <c r="F263" i="22" s="1"/>
  <c r="D500" i="22"/>
  <c r="F93" i="24"/>
  <c r="F97" i="24"/>
  <c r="F87" i="24"/>
  <c r="F88" i="24"/>
  <c r="F89" i="24"/>
  <c r="F90" i="24"/>
  <c r="F91" i="24"/>
  <c r="F92" i="24"/>
  <c r="F86" i="24"/>
  <c r="F85" i="24"/>
  <c r="F84" i="24"/>
  <c r="F83" i="24"/>
  <c r="F82" i="24"/>
  <c r="F81" i="24"/>
  <c r="F80" i="24"/>
  <c r="I486" i="22"/>
  <c r="G46" i="24" s="1"/>
  <c r="F46" i="24"/>
  <c r="B311" i="22"/>
  <c r="B330" i="22" s="1"/>
  <c r="B310" i="22"/>
  <c r="B329" i="22" s="1"/>
  <c r="B303" i="22"/>
  <c r="H282" i="22"/>
  <c r="H46" i="24" l="1"/>
  <c r="G67" i="24"/>
  <c r="G68" i="24"/>
  <c r="G69" i="24"/>
  <c r="G70" i="24"/>
  <c r="G71" i="24"/>
  <c r="G72" i="24"/>
  <c r="G73" i="24"/>
  <c r="G74" i="24"/>
  <c r="G75" i="24"/>
  <c r="H75" i="24" s="1"/>
  <c r="G76" i="24"/>
  <c r="H76" i="24" s="1"/>
  <c r="G77" i="24"/>
  <c r="G78" i="24"/>
  <c r="G79" i="24"/>
  <c r="G80" i="24"/>
  <c r="H80" i="24" s="1"/>
  <c r="G81" i="24"/>
  <c r="H81" i="24" s="1"/>
  <c r="G82" i="24"/>
  <c r="H82" i="24" s="1"/>
  <c r="G83" i="24"/>
  <c r="H83" i="24" s="1"/>
  <c r="G84" i="24"/>
  <c r="H84" i="24" s="1"/>
  <c r="G85" i="24"/>
  <c r="H85" i="24" s="1"/>
  <c r="G86" i="24"/>
  <c r="H86" i="24" s="1"/>
  <c r="G87" i="24"/>
  <c r="H87" i="24" s="1"/>
  <c r="G88" i="24"/>
  <c r="H88" i="24" s="1"/>
  <c r="G89" i="24"/>
  <c r="H89" i="24" s="1"/>
  <c r="G90" i="24"/>
  <c r="H90" i="24" s="1"/>
  <c r="G91" i="24"/>
  <c r="H91" i="24" s="1"/>
  <c r="G92" i="24"/>
  <c r="H92" i="24" s="1"/>
  <c r="G93" i="24"/>
  <c r="H93" i="24" s="1"/>
  <c r="G94" i="24"/>
  <c r="H94" i="24" s="1"/>
  <c r="G95" i="24"/>
  <c r="H95" i="24" s="1"/>
  <c r="G97" i="24"/>
  <c r="H97" i="24" s="1"/>
  <c r="G66" i="24"/>
  <c r="D520" i="22"/>
  <c r="A474" i="22"/>
  <c r="I474" i="22" s="1"/>
  <c r="A469" i="22"/>
  <c r="I469" i="22" s="1"/>
  <c r="A464" i="22"/>
  <c r="I464" i="22" s="1"/>
  <c r="F45" i="24"/>
  <c r="C552" i="22"/>
  <c r="I479" i="22" l="1"/>
  <c r="H69" i="24"/>
  <c r="D420" i="22"/>
  <c r="F420" i="22" s="1"/>
  <c r="G42" i="24" s="1"/>
  <c r="B413" i="22"/>
  <c r="B404" i="22"/>
  <c r="B213" i="22"/>
  <c r="D306" i="22"/>
  <c r="D324" i="22" s="1"/>
  <c r="B394" i="22"/>
  <c r="B403" i="22"/>
  <c r="B260" i="22" l="1"/>
  <c r="B293" i="22"/>
  <c r="B405" i="22"/>
  <c r="G40" i="24" s="1"/>
  <c r="G45" i="24"/>
  <c r="H45" i="24" s="1"/>
  <c r="B312" i="22"/>
  <c r="B325" i="22"/>
  <c r="H325" i="22" s="1"/>
  <c r="B396" i="22"/>
  <c r="D290" i="22"/>
  <c r="D293" i="22"/>
  <c r="D291" i="22"/>
  <c r="F248" i="22"/>
  <c r="F260" i="22" s="1"/>
  <c r="F223" i="22"/>
  <c r="F224" i="22" s="1"/>
  <c r="H213" i="22"/>
  <c r="B197" i="22"/>
  <c r="B218" i="22" s="1"/>
  <c r="F190" i="22"/>
  <c r="F210" i="22" s="1"/>
  <c r="D181" i="22"/>
  <c r="D197" i="22" s="1"/>
  <c r="D218" i="22" s="1"/>
  <c r="B174" i="22"/>
  <c r="B190" i="22" s="1"/>
  <c r="B210" i="22" s="1"/>
  <c r="B161" i="22"/>
  <c r="F162" i="22"/>
  <c r="J162" i="22" s="1"/>
  <c r="D120" i="22"/>
  <c r="B120" i="22"/>
  <c r="D63" i="22"/>
  <c r="D80" i="22" s="1"/>
  <c r="B63" i="22"/>
  <c r="B42" i="22"/>
  <c r="H77" i="22"/>
  <c r="F42" i="24"/>
  <c r="F293" i="22" l="1"/>
  <c r="F63" i="22"/>
  <c r="F50" i="22"/>
  <c r="J50" i="22" s="1"/>
  <c r="F80" i="22"/>
  <c r="J63" i="22"/>
  <c r="B306" i="22"/>
  <c r="B80" i="22"/>
  <c r="B313" i="22"/>
  <c r="B331" i="22"/>
  <c r="B332" i="22" s="1"/>
  <c r="D499" i="22"/>
  <c r="H260" i="22"/>
  <c r="G265" i="22" s="1"/>
  <c r="J218" i="22"/>
  <c r="F123" i="24"/>
  <c r="K9" i="5"/>
  <c r="K10" i="5"/>
  <c r="K11" i="5"/>
  <c r="K12" i="5"/>
  <c r="K13" i="5"/>
  <c r="K14" i="5"/>
  <c r="K15" i="5"/>
  <c r="K8" i="5"/>
  <c r="F39" i="24"/>
  <c r="F37" i="24"/>
  <c r="F38" i="24"/>
  <c r="F36" i="24"/>
  <c r="F35" i="24"/>
  <c r="F34" i="24"/>
  <c r="F33" i="24"/>
  <c r="F32" i="24"/>
  <c r="F31" i="24"/>
  <c r="F29" i="24"/>
  <c r="F30" i="24"/>
  <c r="F44" i="24"/>
  <c r="F43" i="24"/>
  <c r="F26" i="24"/>
  <c r="F25" i="24"/>
  <c r="F24" i="24"/>
  <c r="F22" i="24"/>
  <c r="F19" i="24"/>
  <c r="F18" i="24"/>
  <c r="F17" i="24"/>
  <c r="F13" i="24"/>
  <c r="F14" i="24"/>
  <c r="J80" i="22" l="1"/>
  <c r="H83" i="22" s="1"/>
  <c r="H306" i="22"/>
  <c r="B324" i="22"/>
  <c r="H324" i="22" s="1"/>
  <c r="D519" i="22"/>
  <c r="D501" i="22"/>
  <c r="G52" i="24"/>
  <c r="D305" i="22"/>
  <c r="D323" i="22" s="1"/>
  <c r="B305" i="22"/>
  <c r="H305" i="22" s="1"/>
  <c r="F52" i="24"/>
  <c r="H52" i="24" l="1"/>
  <c r="B323" i="22"/>
  <c r="H323" i="22" s="1"/>
  <c r="D301" i="22"/>
  <c r="D319" i="22"/>
  <c r="H319" i="22" s="1"/>
  <c r="D304" i="22"/>
  <c r="D322" i="22" s="1"/>
  <c r="D303" i="22"/>
  <c r="D302" i="22"/>
  <c r="H302" i="22" s="1"/>
  <c r="D320" i="22"/>
  <c r="H320" i="22" s="1"/>
  <c r="F202" i="22"/>
  <c r="F203" i="22" s="1"/>
  <c r="D321" i="22" l="1"/>
  <c r="H303" i="22"/>
  <c r="F109" i="22"/>
  <c r="F346" i="22"/>
  <c r="F427" i="22"/>
  <c r="H79" i="24"/>
  <c r="F71" i="24"/>
  <c r="H71" i="24" s="1"/>
  <c r="F72" i="24"/>
  <c r="H72" i="24" s="1"/>
  <c r="H73" i="24"/>
  <c r="H74" i="24"/>
  <c r="H77" i="24"/>
  <c r="H78" i="24"/>
  <c r="G54" i="24"/>
  <c r="F40" i="24"/>
  <c r="F41" i="24"/>
  <c r="B236" i="22"/>
  <c r="C538" i="22"/>
  <c r="B523" i="22"/>
  <c r="D516" i="22"/>
  <c r="D517" i="22"/>
  <c r="D518" i="22"/>
  <c r="D515" i="22"/>
  <c r="C503" i="22"/>
  <c r="J181" i="22"/>
  <c r="F251" i="22"/>
  <c r="F239" i="22"/>
  <c r="B193" i="22"/>
  <c r="H161" i="22"/>
  <c r="H60" i="22"/>
  <c r="H66" i="22" s="1"/>
  <c r="H36" i="24"/>
  <c r="D521" i="22" l="1"/>
  <c r="C523" i="22" s="1"/>
  <c r="H193" i="22"/>
  <c r="C95" i="22" s="1"/>
  <c r="B248" i="22"/>
  <c r="H40" i="24"/>
  <c r="G39" i="24"/>
  <c r="H39" i="24" s="1"/>
  <c r="H248" i="22" l="1"/>
  <c r="G253" i="22" s="1"/>
  <c r="B291" i="22"/>
  <c r="F291" i="22" s="1"/>
  <c r="F66" i="24"/>
  <c r="H70" i="24"/>
  <c r="H68" i="24"/>
  <c r="H38" i="24"/>
  <c r="B304" i="22" l="1"/>
  <c r="H304" i="22" s="1"/>
  <c r="G37" i="24"/>
  <c r="G35" i="24"/>
  <c r="G34" i="24"/>
  <c r="G33" i="24"/>
  <c r="C539" i="22"/>
  <c r="C541" i="22" s="1"/>
  <c r="B321" i="22"/>
  <c r="H321" i="22" s="1"/>
  <c r="D174" i="22"/>
  <c r="D190" i="22" s="1"/>
  <c r="J190" i="22" l="1"/>
  <c r="D210" i="22"/>
  <c r="J210" i="22" s="1"/>
  <c r="J197" i="22"/>
  <c r="B322" i="22"/>
  <c r="H322" i="22" s="1"/>
  <c r="B290" i="22"/>
  <c r="H47" i="22"/>
  <c r="H53" i="22" s="1"/>
  <c r="D127" i="22"/>
  <c r="D137" i="22" s="1"/>
  <c r="D147" i="22" s="1"/>
  <c r="B127" i="22"/>
  <c r="B137" i="22" s="1"/>
  <c r="B147" i="22" s="1"/>
  <c r="F290" i="22" l="1"/>
  <c r="F294" i="22" s="1"/>
  <c r="G29" i="24" s="1"/>
  <c r="B412" i="22"/>
  <c r="H42" i="24"/>
  <c r="J147" i="22"/>
  <c r="J148" i="22" s="1"/>
  <c r="J137" i="22"/>
  <c r="J138" i="22" s="1"/>
  <c r="J127" i="22"/>
  <c r="H35" i="24"/>
  <c r="B414" i="22" l="1"/>
  <c r="G41" i="24" s="1"/>
  <c r="H41" i="24" s="1"/>
  <c r="H29" i="24"/>
  <c r="H236" i="22"/>
  <c r="G241" i="22" s="1"/>
  <c r="J269" i="22" s="1"/>
  <c r="F67" i="24"/>
  <c r="H67" i="24" s="1"/>
  <c r="H33" i="24"/>
  <c r="H34" i="24"/>
  <c r="H37" i="24"/>
  <c r="G24" i="24" l="1"/>
  <c r="H24" i="24" s="1"/>
  <c r="G32" i="24"/>
  <c r="H32" i="24" s="1"/>
  <c r="F63" i="24"/>
  <c r="H63" i="24" s="1"/>
  <c r="H66" i="24" l="1"/>
  <c r="H98" i="24" s="1"/>
  <c r="J14" i="5" l="1"/>
  <c r="H14" i="5"/>
  <c r="F14" i="5"/>
  <c r="D14" i="5"/>
  <c r="D173" i="22"/>
  <c r="D189" i="22" s="1"/>
  <c r="D209" i="22" s="1"/>
  <c r="B173" i="22"/>
  <c r="J128" i="22"/>
  <c r="B189" i="22" l="1"/>
  <c r="B209" i="22" s="1"/>
  <c r="J173" i="22"/>
  <c r="J209" i="22"/>
  <c r="J219" i="22" s="1"/>
  <c r="L14" i="5"/>
  <c r="J189" i="22"/>
  <c r="J198" i="22" s="1"/>
  <c r="J174" i="22"/>
  <c r="J182" i="22" s="1"/>
  <c r="E36" i="22"/>
  <c r="C561" i="22"/>
  <c r="B276" i="22"/>
  <c r="F276" i="22" s="1"/>
  <c r="G26" i="24"/>
  <c r="H26" i="24" s="1"/>
  <c r="C437" i="22"/>
  <c r="C436" i="22"/>
  <c r="B644" i="22"/>
  <c r="C438" i="22" l="1"/>
  <c r="G44" i="24" s="1"/>
  <c r="G51" i="24"/>
  <c r="G10" i="27"/>
  <c r="E61" i="24" s="1"/>
  <c r="F60" i="24"/>
  <c r="H60" i="24" s="1"/>
  <c r="G105" i="24"/>
  <c r="G19" i="24"/>
  <c r="H19" i="24" s="1"/>
  <c r="G43" i="24"/>
  <c r="H44" i="24" l="1"/>
  <c r="H43" i="24"/>
  <c r="G25" i="24" l="1"/>
  <c r="H25" i="24" s="1"/>
  <c r="E564" i="22" l="1"/>
  <c r="G564" i="22" l="1"/>
  <c r="G53" i="24" s="1"/>
  <c r="H301" i="22"/>
  <c r="H307" i="22" s="1"/>
  <c r="F54" i="24" l="1"/>
  <c r="H54" i="24" s="1"/>
  <c r="F53" i="24"/>
  <c r="F61" i="24"/>
  <c r="H61" i="24" s="1"/>
  <c r="D18" i="25"/>
  <c r="H53" i="24" l="1"/>
  <c r="G117" i="24"/>
  <c r="G118" i="24"/>
  <c r="G119" i="24"/>
  <c r="G120" i="24"/>
  <c r="G121" i="24"/>
  <c r="G122" i="24"/>
  <c r="G123" i="24"/>
  <c r="G124" i="24"/>
  <c r="G116" i="24"/>
  <c r="G113" i="24"/>
  <c r="G112" i="24"/>
  <c r="G111" i="24"/>
  <c r="G110" i="24"/>
  <c r="G109" i="24"/>
  <c r="G108" i="24"/>
  <c r="F117" i="24"/>
  <c r="F118" i="24"/>
  <c r="F119" i="24"/>
  <c r="F120" i="24"/>
  <c r="F121" i="24"/>
  <c r="F122" i="24"/>
  <c r="F124" i="24"/>
  <c r="F116" i="24"/>
  <c r="F112" i="24"/>
  <c r="F113" i="24"/>
  <c r="F109" i="24"/>
  <c r="F110" i="24"/>
  <c r="F111" i="24"/>
  <c r="F108" i="24"/>
  <c r="H105" i="24"/>
  <c r="H122" i="24" l="1"/>
  <c r="H110" i="24"/>
  <c r="H121" i="24"/>
  <c r="H113" i="24"/>
  <c r="H109" i="24"/>
  <c r="H118" i="24"/>
  <c r="H117" i="24"/>
  <c r="H124" i="24"/>
  <c r="H123" i="24"/>
  <c r="H119" i="24"/>
  <c r="H120" i="24"/>
  <c r="H116" i="24"/>
  <c r="H111" i="24"/>
  <c r="H112" i="24"/>
  <c r="H108" i="24"/>
  <c r="H125" i="24" l="1"/>
  <c r="H114" i="24"/>
  <c r="G23" i="22"/>
  <c r="E17" i="22"/>
  <c r="F62" i="24"/>
  <c r="I36" i="22" l="1"/>
  <c r="I37" i="22" s="1"/>
  <c r="H87" i="22" s="1"/>
  <c r="H62" i="24"/>
  <c r="H314" i="22"/>
  <c r="G31" i="24" s="1"/>
  <c r="G17" i="24" l="1"/>
  <c r="H326" i="22"/>
  <c r="H338" i="22" s="1"/>
  <c r="G50" i="24"/>
  <c r="F58" i="24"/>
  <c r="F59" i="24"/>
  <c r="F57" i="24"/>
  <c r="G49" i="24" l="1"/>
  <c r="H59" i="24"/>
  <c r="H58" i="24"/>
  <c r="H57" i="24"/>
  <c r="H64" i="24" l="1"/>
  <c r="H106" i="24"/>
  <c r="J13" i="5" l="1"/>
  <c r="H13" i="5"/>
  <c r="D13" i="5"/>
  <c r="F13" i="5"/>
  <c r="H126" i="24"/>
  <c r="G14" i="24"/>
  <c r="H14" i="24" s="1"/>
  <c r="L13" i="5" l="1"/>
  <c r="J15" i="5"/>
  <c r="F15" i="5"/>
  <c r="H15" i="5"/>
  <c r="D15" i="5"/>
  <c r="H17" i="24"/>
  <c r="L15" i="5" l="1"/>
  <c r="C101" i="22"/>
  <c r="J161" i="22"/>
  <c r="C93" i="22" l="1"/>
  <c r="J165" i="22"/>
  <c r="J166" i="22" s="1"/>
  <c r="C94" i="22" l="1"/>
  <c r="F50" i="24"/>
  <c r="H50" i="24" s="1"/>
  <c r="J229" i="22" l="1"/>
  <c r="F51" i="24"/>
  <c r="H51" i="24" s="1"/>
  <c r="F49" i="24"/>
  <c r="H49" i="24" s="1"/>
  <c r="F23" i="24"/>
  <c r="H55" i="24" l="1"/>
  <c r="G23" i="24"/>
  <c r="H23" i="24" s="1"/>
  <c r="H120" i="22"/>
  <c r="G13" i="24"/>
  <c r="H13" i="24" s="1"/>
  <c r="H15" i="24" s="1"/>
  <c r="F12" i="5" l="1"/>
  <c r="D12" i="5"/>
  <c r="H12" i="5"/>
  <c r="D8" i="5"/>
  <c r="F8" i="5"/>
  <c r="H8" i="5"/>
  <c r="J120" i="22"/>
  <c r="J121" i="22" s="1"/>
  <c r="J153" i="22" s="1"/>
  <c r="L8" i="5" l="1"/>
  <c r="G22" i="24"/>
  <c r="H22" i="24" s="1"/>
  <c r="H27" i="24" s="1"/>
  <c r="C92" i="22" l="1"/>
  <c r="C96" i="22" s="1"/>
  <c r="E101" i="22" s="1"/>
  <c r="I101" i="22" s="1"/>
  <c r="D21" i="21"/>
  <c r="G18" i="24" l="1"/>
  <c r="H18" i="24" s="1"/>
  <c r="H20" i="24" l="1"/>
  <c r="G30" i="24"/>
  <c r="H30" i="24" s="1"/>
  <c r="H9" i="5" l="1"/>
  <c r="F9" i="5"/>
  <c r="D9" i="5"/>
  <c r="J9" i="5"/>
  <c r="L9" i="5" l="1"/>
  <c r="J12" i="5"/>
  <c r="L12" i="5" l="1"/>
  <c r="H31" i="24"/>
  <c r="H47" i="24" s="1"/>
  <c r="D11" i="5" l="1"/>
  <c r="H11" i="5"/>
  <c r="F11" i="5"/>
  <c r="J11" i="5"/>
  <c r="L11" i="5" l="1"/>
  <c r="H99" i="24"/>
  <c r="H10" i="5"/>
  <c r="G16" i="5" s="1"/>
  <c r="F10" i="5"/>
  <c r="E16" i="5" s="1"/>
  <c r="J10" i="5"/>
  <c r="I16" i="5" s="1"/>
  <c r="D10" i="5"/>
  <c r="C16" i="5" s="1"/>
  <c r="L10" i="5" l="1"/>
  <c r="K16" i="5" s="1"/>
</calcChain>
</file>

<file path=xl/sharedStrings.xml><?xml version="1.0" encoding="utf-8"?>
<sst xmlns="http://schemas.openxmlformats.org/spreadsheetml/2006/main" count="1407" uniqueCount="614">
  <si>
    <t>TOTAL</t>
  </si>
  <si>
    <t>UN</t>
  </si>
  <si>
    <t>1.1</t>
  </si>
  <si>
    <t xml:space="preserve"> VALOR TOTAL</t>
  </si>
  <si>
    <t>PREÇO UNITÁRIO C/ BDI</t>
  </si>
  <si>
    <t>PREÇO UNITÁRIO SEM BDI</t>
  </si>
  <si>
    <t>DESCRIÇÃO</t>
  </si>
  <si>
    <t>CÓDIGO</t>
  </si>
  <si>
    <t>ITEM</t>
  </si>
  <si>
    <t>PREFEITURA MUNICIPAL DE APERIBÉ</t>
  </si>
  <si>
    <t>ESTADO DO RIO DE JANEIRO</t>
  </si>
  <si>
    <t>M²</t>
  </si>
  <si>
    <t>VALOR</t>
  </si>
  <si>
    <t>%</t>
  </si>
  <si>
    <t>1º MÊS</t>
  </si>
  <si>
    <t>DESCRIÇÃO DO ITEM</t>
  </si>
  <si>
    <t>EMOP</t>
  </si>
  <si>
    <t>QUANT.</t>
  </si>
  <si>
    <t>SETOR DE ENGENHARIA</t>
  </si>
  <si>
    <t>H</t>
  </si>
  <si>
    <t>23,69%</t>
  </si>
  <si>
    <t>2.2</t>
  </si>
  <si>
    <t>2.1</t>
  </si>
  <si>
    <t>02.020.0001-0</t>
  </si>
  <si>
    <t>1.2</t>
  </si>
  <si>
    <t>3.1</t>
  </si>
  <si>
    <t>3.2</t>
  </si>
  <si>
    <t>-</t>
  </si>
  <si>
    <t>Administração Central</t>
  </si>
  <si>
    <t>AC</t>
  </si>
  <si>
    <t>Seguros/Riscos/Garantias</t>
  </si>
  <si>
    <t>SRG</t>
  </si>
  <si>
    <t>Lucro</t>
  </si>
  <si>
    <t>L</t>
  </si>
  <si>
    <t>Despesas Financeiras</t>
  </si>
  <si>
    <t>DF</t>
  </si>
  <si>
    <t>Tributos - ISS</t>
  </si>
  <si>
    <t>T</t>
  </si>
  <si>
    <t>CPRB</t>
  </si>
  <si>
    <t>Tributos - PIS/COFINS</t>
  </si>
  <si>
    <t>Fórmula para o cálculo do BDI:</t>
  </si>
  <si>
    <t>{[(1+AC+SRG) x (1+L) x (1+DF)] / (1-T)} -1</t>
  </si>
  <si>
    <t>Resultado do cálculo do BDI:</t>
  </si>
  <si>
    <t>4.2</t>
  </si>
  <si>
    <t>SETOR DE PROJETO</t>
  </si>
  <si>
    <t>SERVIÇOS PRELIMINARES</t>
  </si>
  <si>
    <t>MOVIMENTO DE TERRA</t>
  </si>
  <si>
    <t>03.001.0002-1</t>
  </si>
  <si>
    <t>03.011.0015-1</t>
  </si>
  <si>
    <t xml:space="preserve">                    </t>
  </si>
  <si>
    <t>COMP.</t>
  </si>
  <si>
    <t>X</t>
  </si>
  <si>
    <t>LARG.</t>
  </si>
  <si>
    <t>=</t>
  </si>
  <si>
    <t>REATERRO</t>
  </si>
  <si>
    <t>M³</t>
  </si>
  <si>
    <t>SAPATA</t>
  </si>
  <si>
    <t>SAPATAS</t>
  </si>
  <si>
    <t>BDI :</t>
  </si>
  <si>
    <t>QUANT</t>
  </si>
  <si>
    <t>PLACA DE IDENTIFICACAO DE OBRA PUBLICA,INCLUSIVE PINTURA E SUPORTES DE MADEIRA.FORNECIMENTO E COLOCACAO</t>
  </si>
  <si>
    <t>SUBTOTAL:</t>
  </si>
  <si>
    <t>ESCAVACAO MANUAL DE VALA/CAVA EM MATERIAL DE 1ª CATEGORIA (AREIA,ARGILA OU PICARRA),ENTRE 1,50 E 3,00M DE PROFUNDIDADE,EXCLUSIVE ESCORAMENTO E ESGOTAMENTO</t>
  </si>
  <si>
    <t>REATERRO DE VALA/CAVA COM MATERIAL DE BOA QUALIDADE,UTILIZANDO VIBRO COMPACTADOR PORTATIL,EXCLUSIVE MATERIAL</t>
  </si>
  <si>
    <t>ESTRUTURA</t>
  </si>
  <si>
    <t>11.003.0001-1</t>
  </si>
  <si>
    <t>CONCRETO DOSADO RACIONALMENTE PARA UMA RESISTENCIA CARACTERISTICA A COMPRESSAO DE 10MPA,INCLUSIVE MATERIAIS,TRANSPORTE,PREPARO COM BETONEIRA,LANCAMENTO E ADENSAMENTO</t>
  </si>
  <si>
    <t>11.013.0130-0</t>
  </si>
  <si>
    <t>CONCRETO ARMADO,FCK=20MPA,INCLUINDO MATERIAIS PARA 1,00M3 DE CONCRETO(IMPORTADO DE USINA)ADENSADO E COLOCADO,12,00M2 DE AREA MOLDADA,FORMAS CONFORME O ITEM 11.004.0022,60KG DE ACO CA-50,INCLUSIVE MAO-DE-OBRA PARA CORTE,DOBRAGEM,MONTAGEM E COLOCACAO NAS FORMAS,EXCLUSIVE ESCORAMENTO</t>
  </si>
  <si>
    <t>ALVENARIA E REVESTIMENTO</t>
  </si>
  <si>
    <t>13.001.0015-0</t>
  </si>
  <si>
    <t>EMBOCO COM ARGAMASSA DE CIMENTO E AREIA,NO TRACO 1:1,5 COM 1,5CM DE ESPESSURA,INCLUSIVE CHAPISCO DE CIMENTO E AREIA,NO TRACO 1:3</t>
  </si>
  <si>
    <t>COBERTURA</t>
  </si>
  <si>
    <t>13.175.0010-0</t>
  </si>
  <si>
    <t>FORRO DE PVC EM REGUAS DE 200MM DE LARGURA, ESPESSURA IGUAL OU SUPERIOR A 8MM, ENCAIXADOS ENTRE SI, INCLUSIVE RODA FORRO DE PVC PARA ACABAMENTO, ESTRUTURA EM METALON (20X20)MM E PARAFUSOS DE FIXACAO. FORNECIMENTO E COLOCACAO.</t>
  </si>
  <si>
    <t>17.018.0020-0</t>
  </si>
  <si>
    <t>PINTURA COM TINTA LATEX,CLASSIFICACAO ECONOMICA (NBR 15079),FOSCA EM REVESTIMENTO LISO,INTERIOR,ACABAMENTO PADRAO,EM DUAS DEMAOS SOBRE A SUPERFICIE PREPARADA,CONFORME O ITEM 17.018.0010,EXCLUSIVE ESTE PREPARO</t>
  </si>
  <si>
    <t>PILARES (piso a laje)</t>
  </si>
  <si>
    <t>INCLINAÇÃO</t>
  </si>
  <si>
    <t xml:space="preserve">       PREFEITURA MUNICIPAL DE APERIBÉ</t>
  </si>
  <si>
    <t xml:space="preserve">               ESTADO DO RIO DE JANEIRO</t>
  </si>
  <si>
    <t xml:space="preserve">                    SETOR DE ENGENHARIA</t>
  </si>
  <si>
    <t>9.1</t>
  </si>
  <si>
    <t>ALTURA</t>
  </si>
  <si>
    <t>1.0   SERVIÇOS PRELIMINARES</t>
  </si>
  <si>
    <t xml:space="preserve">TOTAL </t>
  </si>
  <si>
    <t>2.0  MOVIMENTO DE TERRA</t>
  </si>
  <si>
    <t>ESCAV.</t>
  </si>
  <si>
    <t>VOL. DE CONCR.</t>
  </si>
  <si>
    <t>PILARES (sapata)</t>
  </si>
  <si>
    <t>3.0  ESTRUTURA</t>
  </si>
  <si>
    <t>2º MÊS</t>
  </si>
  <si>
    <t>FATOR</t>
  </si>
  <si>
    <t>A. REAL</t>
  </si>
  <si>
    <t xml:space="preserve"> 1.1 PLACA DE IDENTIFICACAO DE OBRA</t>
  </si>
  <si>
    <t>2.1  ESCAVAÇÃO</t>
  </si>
  <si>
    <t xml:space="preserve"> </t>
  </si>
  <si>
    <t xml:space="preserve"> 1.2 MAO-DE-OBRA DE ENGENHEIRO OU ARQUITETO JR.,INCLUSIVE ENCARGOS SOCIAIS</t>
  </si>
  <si>
    <t>2.2  REATERRO</t>
  </si>
  <si>
    <t>3.1 VOLUME DE CONCRETO  - CONCRETO MAGRO</t>
  </si>
  <si>
    <t>3.2 VOLUME DE CONCRETO PARA PEÇAS ARMADAS (sem escoramento)</t>
  </si>
  <si>
    <t>09.015.0312-0</t>
  </si>
  <si>
    <t>PLAY GROUND</t>
  </si>
  <si>
    <t>09.015.0322-0</t>
  </si>
  <si>
    <t>ESCORREGA DE 0/4ANOS C/ALTURA DE 1,17M EM MADEIRA APARELHADA E TUBOS DE FERRO GALVANIZADO(EXT.E INTERNAMENTE) DE 3/4"E 2" E ESPESSURA DE PAREDE DE 1/8", COM PINTURA DE BASE GALVITE E 2 DEMAOS DE ACABAMENTO.FORNECIMENTO E COLOCACAO</t>
  </si>
  <si>
    <t>AREA DE LEITURA</t>
  </si>
  <si>
    <t>PLAY GOUND</t>
  </si>
  <si>
    <t>COMP. LINEAR BASE DO PILAR</t>
  </si>
  <si>
    <t>4  REVESTIMENTOS E PINTURA</t>
  </si>
  <si>
    <t>5.1</t>
  </si>
  <si>
    <t>5.2</t>
  </si>
  <si>
    <t>5.3</t>
  </si>
  <si>
    <t>6.1</t>
  </si>
  <si>
    <t>6.2</t>
  </si>
  <si>
    <t>6.3</t>
  </si>
  <si>
    <t>BALANCO DE 0/4ANOS COMPOSTO C/2 CADEIRAS,PRESAS EM CORRENTES GALV.,FIXADAS POR MEIO DE BRACAD.C/TRAVESSAO DE TUBO FERRO GALV.(EXT.E INTERNAMENTE)DE 2 1/2"ESP.PAREDE 1/8",SUSPENSAS EM CAVALETES TUBO FERRO GALV.2",CHUMBADOS SAPATAS CONCRETO PINTADOS C/BASE GALVITE E 2 DEMAOS ACABAMENTO. FORNECIMENTO E COLOCACAO</t>
  </si>
  <si>
    <t>09.015.0328-0</t>
  </si>
  <si>
    <t>GANGORRA DE 0/4 ANOS COM PRANCHAS DE MADEIRA APARELHADA,ESTA S FIXAS EM TUBO DE FERRO GALVANIZADO (EXTERNA E INTERNAMENTE ) DE 2" E ESPESSURA DE PAREDE DE 1/8",COM PINTURA DE BASE GALVITE E 2 DEMAOS DE ACABAMENTO.FORNECIMENTO E COLOCACAO</t>
  </si>
  <si>
    <t>BALANCO</t>
  </si>
  <si>
    <t>ESCORREGA</t>
  </si>
  <si>
    <t>GANGORRA</t>
  </si>
  <si>
    <t>UNIDADE</t>
  </si>
  <si>
    <t>3.3</t>
  </si>
  <si>
    <t>x</t>
  </si>
  <si>
    <t>PLAY GROUND E PAISAGISMO</t>
  </si>
  <si>
    <t>6.4</t>
  </si>
  <si>
    <t>ÁREA DE LEITURA</t>
  </si>
  <si>
    <t xml:space="preserve">176 horas = 1 mês </t>
  </si>
  <si>
    <t>horas necessárias</t>
  </si>
  <si>
    <t>05.105.0130-0</t>
  </si>
  <si>
    <t>MAO-DE-OBRA DE ENGENHEIRO OU ARQUITETO JR.,INCLUSIVE ENCARG S SOCIAIS</t>
  </si>
  <si>
    <t>ESPECIES VEGETAIS</t>
  </si>
  <si>
    <t>5.0 COBERTURA</t>
  </si>
  <si>
    <t>MAO-DE-OBRA DE ENGENHEIRO OU ARQUITETO JR.,INCLUSIVE ENCARGOS SOCIAIS</t>
  </si>
  <si>
    <t>ENTRADA DE ENERGIA (PADRÃO)</t>
  </si>
  <si>
    <t>ENTRADA ENERGIA INDIVIDUAL,PADRAO ENEL,MEDICAO DIRETA,REDE AEREA,38KVA E 47KVA,TRIFASICA,INCL.CAIXA POLIMERICA P/MEDICAO DIRETA POLIFASICA(ATE 200A)CAIXA POLIMERICA P/DISJUNTOR POLIFASICO(ATE 200A)INTERNA,POLICARBONATO TAMPA TRANSPARENTE,CAIXA INSPECAO,HASTE E CONECTOR ATERRAMENTO,MAT.NECES.EXCL.POSTE,DISJUNTOR E CONDUTORES(ENTR.SAIDA,ATERRAMENTO CONECTORES)</t>
  </si>
  <si>
    <t>18.045.0016-0</t>
  </si>
  <si>
    <t>POSTE DE CONCRETO,COM SECAO CIRCULAR,COM 7,00M DE COMPRIMENTO E CARGA NOMINAL HORIZONTAL NO TOPO DE 200KG,INCLUSIVE ESCAVACAO,EXCLUSIVE TRANSPORTE.FORNECIMENTO E COLOCACAO</t>
  </si>
  <si>
    <t>15.007.0609-0</t>
  </si>
  <si>
    <t>DISJUNTOR TERMOMAGNETICO,TRIPOLAR,DE 180 A 225A,50KA,MODELO CAIXA MOLDADA,TIPO C.FORNECIMENTO E COLOCACAO</t>
  </si>
  <si>
    <t>15.008.0125-0</t>
  </si>
  <si>
    <t>CABO DE COBRE FLEXIVEL COM ISOLAMENTO TERMOPLASTICO,COMPREENDENDO:PREPARO,CORTE E ENFIACAO EM ELETRODUTOS,NA BITOLA DE 95MM2, 450/750V.FORNECIMENTO E COLOCACAO</t>
  </si>
  <si>
    <t>M</t>
  </si>
  <si>
    <t>15.008.0120-0</t>
  </si>
  <si>
    <t>CABO DE COBRE FLEXIVEL COM ISOLAMENTO TERMOPLASTICO,COMPREENDENDO:PREPARO,CORTE E ENFIACAO EM ELETRODUTOS,NA BITOLA DE 70MM2, 450/750V.FORNECIMENTO E COLOCACAO</t>
  </si>
  <si>
    <t>15.036.0077-0</t>
  </si>
  <si>
    <t>ELETRODUTO DE PVC RIGIDO ROSQUEAVEL DE 4",INCLUSIVE CONEXOES E EMENDAS,EXCLUSIVE ABERTURA E FECHAMENTO DE RASGO.FORNECIMENTO E ASSENTAMENTO</t>
  </si>
  <si>
    <t>INSTALAÇÕES ELÉTRICAS</t>
  </si>
  <si>
    <t>15.007.0575-0</t>
  </si>
  <si>
    <t>DISJUNTOR TERMOMAGNETICO,BIPOLAR,DE 10 A 32A,3KA,MODELO DIN,TIPO C.FORNECIMENTO E COLOCACAO</t>
  </si>
  <si>
    <t>15.018.0119-0</t>
  </si>
  <si>
    <t>CAIXA DE LIGACAO DE PVC,TIPO CONDULETES,PARA 5 OU 6 ENTRADAS ,COM DIAMETRO DE 1".FORNECIMENTO E COLOCACAO.</t>
  </si>
  <si>
    <t>15.008.0090-0</t>
  </si>
  <si>
    <t>CABO DE COBRE FLEXIVEL COM ISOLAMENTO TERMOPLASTICO,COMPREENDENDO:PREPARO,CORTE E ENFIACAO EM ELETRODUTOS NA BITOLA DE 4MM2, 450/750V.FORNECIMENTO E COLOCACAO</t>
  </si>
  <si>
    <t>15.036.0071-0</t>
  </si>
  <si>
    <t>ELETRODUTO DE PVC RIGIDO ROSQUEAVEL DE 1",INCLUSIVE CONEXOES E EMENDAS,EXCLUSIVE ABERTURA E FECHAMENTO DE RASGO.FORNECIMENTO E ASSENTAMENTO</t>
  </si>
  <si>
    <t>21.026.0250-0</t>
  </si>
  <si>
    <t>CABO DE COBRE RIGIDO,SECAO DE 25MM2,FORMADO POR CONDUTORES E M FIOS DE COBRE NU,ENCORDOAMENTO CLASSE 2,ISOLAMENTO PARA 1KV,EM POLIETILENO RETICULADO(XLPE) OU ETILENO PROPILENO(EPR), COM CAPA DE COBERTURA EM PVC NA COR PRETA,CONFORME ABNT NBR7286,ABNT NBR 7287 E ESPECIFICACAO EM-RIOLUZ-74.FORNECIMENTO</t>
  </si>
  <si>
    <t>15.007.0206-0</t>
  </si>
  <si>
    <t>HASTE PARA ATERRAMENTO,DE COBRE DE 3/4" (19MM),COM 2,40M DECOMPRIMENTO.FORNECIMENTO E COLOCACAO</t>
  </si>
  <si>
    <t>21.028.0020-0</t>
  </si>
  <si>
    <t>CONECTOR PARA HASTE DE ATERRAMENTO DE PARA-RAIO,COM UMA DESCIDA DE 5/8".FORNECIMENTO</t>
  </si>
  <si>
    <t>15.003.0392-0</t>
  </si>
  <si>
    <t>ABRACADEIRA DE FIXACAO,TIPO COPO,ESTAMPADA EM CHAPA DE FERRO ZINCADA,COMPOSTA DE CANOPLA,PARAFUSOS E ABRACADEIRAS PROPRIAMENTE DITA,NO DIAMETRO 1".FORNECIMENTO E COLOCACAO</t>
  </si>
  <si>
    <t>AR CONDICIONADO SPLIT ON/OFF, HI-WALL (PAREDE), 24000 BTUS/H, CICLO FR IO - FORNECIMENTO E INSTALAÇÃO. AF_11/2021_PE</t>
  </si>
  <si>
    <t>CT Construções</t>
  </si>
  <si>
    <t>1 mês</t>
  </si>
  <si>
    <t>horas para execução do serviço</t>
  </si>
  <si>
    <t>equivalente tem mês</t>
  </si>
  <si>
    <t>7.1</t>
  </si>
  <si>
    <t>8.0</t>
  </si>
  <si>
    <t>8.1</t>
  </si>
  <si>
    <t>9.0</t>
  </si>
  <si>
    <t>9.2</t>
  </si>
  <si>
    <t>9.3</t>
  </si>
  <si>
    <t>9.4</t>
  </si>
  <si>
    <t>9.5</t>
  </si>
  <si>
    <t>9.6</t>
  </si>
  <si>
    <t>BDI reforma eletrica :</t>
  </si>
  <si>
    <t>SUBTOTAL(ELÉTRICA)</t>
  </si>
  <si>
    <t>09.002.0001-0</t>
  </si>
  <si>
    <t>PLANTIO DE ARVORE ISOLADA ATE 2,00M DE ALTURA,DE QUALQUER ES</t>
  </si>
  <si>
    <t>PECIE,EM LOGRADOURO PUBLICO,INCLUSIVE TRANSPORTE,TERRA PRETA</t>
  </si>
  <si>
    <t>SIMPLES E ESTACA DE MADEIRA(TUTOR),EXCLUSIVE O FORNECIMENTO</t>
  </si>
  <si>
    <t>DA ARVORE</t>
  </si>
  <si>
    <t>6.5</t>
  </si>
  <si>
    <t>PLANTIO DE ARVORE ISOLADA ATE 2,00M DE ALTURA,DE QUALQUER ES PECIE,EM LOGRADOURO PUBLICO,INCLUSIVE TRANSPORTE,TERRA PRETA SIMPLES E ESTACA DE MADEIRA(TUTOR),EXCLUSIVE O FORNECIMENTO DA ARVORE</t>
  </si>
  <si>
    <t>09.003.0012-0</t>
  </si>
  <si>
    <t>ARBUSTO PARA JARDINS,TIPO HIBISCO (HIBISCUS) OU SIMILAR,COM APROXIMADAMENTE 60CM DE ALTURA.FORNECIMENTO</t>
  </si>
  <si>
    <t>04.020.0122-0</t>
  </si>
  <si>
    <t>TRANSPORTE DE ANDAIME TUBULAR,CONSIDERANDO-SE A AREA DE PROJ</t>
  </si>
  <si>
    <t>ECAO VERTICAL DO ANDAIME,EXCLUSIVE CARGA,DESCARGA E TEMPO DE</t>
  </si>
  <si>
    <t>ESPERA DO CAMINHAO(VIDE ITEM 04.021.0010)</t>
  </si>
  <si>
    <t>04.021.0010-0</t>
  </si>
  <si>
    <t>CARGA E DESCARGA MANUAL DE ANDAIME TUBULAR,INCLUSIVE TEMPO D</t>
  </si>
  <si>
    <t>E ESPERA DO CAMINHAO,CONSIDERANDO-SE A AREA DE PROJECAO VERT</t>
  </si>
  <si>
    <t>ICAL</t>
  </si>
  <si>
    <t>05.008.0001-0</t>
  </si>
  <si>
    <t>MONTAGEM E DESMONTAGEM DE ANDAIME COM ELEMENTOS TUBULARES,CO</t>
  </si>
  <si>
    <t>NSIDERANDO-SE A AREA VERTICAL RECOBERTA</t>
  </si>
  <si>
    <t>05.008.0006-0</t>
  </si>
  <si>
    <t>MOVIMENTACAO VERTICAL DE ANDAIME SUSPENSO MANUAL,CONSIDERAND</t>
  </si>
  <si>
    <t>O-SE UMA VEZ A AREA TRABALHADA,EM PROJECAO VERTICAL</t>
  </si>
  <si>
    <t>05.008.0009-0</t>
  </si>
  <si>
    <t>MOVIMENTACAO HORIZONTAL DE ANDAIME COM ELEMENTOS TUBULARES T</t>
  </si>
  <si>
    <t>IPO TORRE</t>
  </si>
  <si>
    <t>ALUGUEL DE ANDAIME TUBULAR, PARA ALTURA DE ATE 15M; EXCLUSIVE MAO-DE-OBRA DE MONTAGEM E DESMONTAGEM, INCLUSIVE TRANSPORTE.</t>
  </si>
  <si>
    <t>CO 05.10.0200 (/)</t>
  </si>
  <si>
    <t>ok</t>
  </si>
  <si>
    <t>un.mes</t>
  </si>
  <si>
    <t>ALAMBRADO EM TELA DE ARAME GALV.Nø12,MALHA LOSANGO 5CM,FIXADA TUBOS F§GALV.(EXTERN.E INTERNAMENTE)DIAMETRO INTERNO DE 2" E ESP.PAREDE DE 1/8",CHUMBADOS EM BLOCOS DE CONCRETO,INCL.ESCAVACAO,REATERRO,TRANSP.,CARGA,DESCARGA E PINTURA DOS TUBOS,COM 2 DEMAOS DE ACABAMENTO.FORNECIMENTO E COLOCACAO</t>
  </si>
  <si>
    <t>MONTAGEM E DESMONTAGEM DE ANDAIME COM ELEMENTOS TUBULARES,CONSIDERANDO-SE A AREA VERTICAL RECOBERTA</t>
  </si>
  <si>
    <t>16.001.0050-0</t>
  </si>
  <si>
    <t>MADEIRAMENTO PARA COBERTURA EM DUAS AGUAS EM TELHAS CERAMICA S,CONSTITUIDO DE CUMEEIRA E TERCAS DE 3"X4.1/2",CAIBROS DE 3 "X1.1/2",RIPAS DE 1,5X4CM,TUDO EM MADEIRA SERRADA,SEM TESOURA OU PONTALETE,MEDIDO PELA AREA REAL DO MADEIRAMENTO.FORNECIMENTO E COLOCACAO</t>
  </si>
  <si>
    <t>16.002.0010-0</t>
  </si>
  <si>
    <t>COBERTURA EM TELHA CERAMICA COLONIAL,EXCLUSIVE CUMEEIRA E MADEIRAMENTO.MEDIDA PELA AREA REAL DE COBERTURA.FORNECIMENTO E COLOCACAO</t>
  </si>
  <si>
    <t>5.4</t>
  </si>
  <si>
    <t>5.5</t>
  </si>
  <si>
    <t>un</t>
  </si>
  <si>
    <t>dias</t>
  </si>
  <si>
    <t>Dias</t>
  </si>
  <si>
    <t>equivalente em mês</t>
  </si>
  <si>
    <t>REFEITÓRIO</t>
  </si>
  <si>
    <t>6.0  GROUND E PAISAGISMO</t>
  </si>
  <si>
    <t>05.001.0001-0</t>
  </si>
  <si>
    <t>DEMOLICAO MANUAL DE CONCRETO SIMPLES COM EMPILHAMENTO LATERAL DENTRO DO CANTEIRO DE SERVICO</t>
  </si>
  <si>
    <t>3.4</t>
  </si>
  <si>
    <t>08.020.0008-0</t>
  </si>
  <si>
    <t>3.5</t>
  </si>
  <si>
    <t>PAVIMENTACAO LAJOTAS CONCRETO,ALTAMENTE VIBRADO,INTERTRAVADO ,C/ARTICULACAO VERTICAL,PRE-FABRICADOS,COR-NATURAL,ESP.6CM,RESISTENCIA A COMPRESSAO 35MPA,ASSENTES SOBRE COLCHAO PO-DE-PEDRA,AREIA OU MATERIAL EQUIVALENTE,C/JUNTAS TOMADAS C/ARGAMASSA CIMENTO E AREIA,TRACO 1:4 E/OU C/PEDRISCO E ASFALTO,EXCL.PREPARO TERRENO,C/FORN.DE TODOS OS MAT.,BEM COMO A COLOCACAO.</t>
  </si>
  <si>
    <t>09.015.0300-0</t>
  </si>
  <si>
    <t>AMARELINHA EM BLOCOS DE CONCRETO PRE-MOLDADOS COM APLICACAO DE LETRAS E NUMEROS COLORIDOS EM BAIXO RELEVO.FORNECIMENTO E APLICACAO</t>
  </si>
  <si>
    <t>6.7</t>
  </si>
  <si>
    <t>22.010.0012-0</t>
  </si>
  <si>
    <t>MUDAS DE ARVORES NATIVAS,TIPO PAU BRASIL OU SIMILAR,COM APRO</t>
  </si>
  <si>
    <t>XIMADAMENTE 1,00M DE ALTURA.FORNECIMENTO</t>
  </si>
  <si>
    <t>09.003.0168-0</t>
  </si>
  <si>
    <t>ESPECIES VEGETAIS COM APROXIMADAMENTE 60CM DE ALTURA,TIPO AR</t>
  </si>
  <si>
    <t>BUSTO HELICONIA PAPAGAIO (HELICONIA PSITTACORUM) OU SIMILAR,</t>
  </si>
  <si>
    <t>CONSIDERANDO 12 MUDAS POR M2.FORNECIMENTO</t>
  </si>
  <si>
    <t>PJ 10.50.0500 (/)</t>
  </si>
  <si>
    <t>Especies vegetais nativas com CAP (Circunferencia na Altura do Peito) variando entre 0,10m e 0,15m e altura entre 2,50m e 3,00m. Fornecimento.</t>
  </si>
  <si>
    <t>MINI CEREJA OU PITANGUINHA DE MATTOS</t>
  </si>
  <si>
    <t>PJ 34.05.0700 (/)</t>
  </si>
  <si>
    <t>Mudas de especies florestais nativas com altura entre 0,50m e 0,70m. Fornecimento.</t>
  </si>
  <si>
    <t>PJ 34.05.0750 (/)</t>
  </si>
  <si>
    <t>Mudas de especies florestais nativas com altura entre 0,70m e 1,00m. Fornecimento.</t>
  </si>
  <si>
    <t>PJ 34.05.0800 (/)</t>
  </si>
  <si>
    <t>Mudas de especies florestais nativas com altura entre 1,00m e 1,30m. Fornecimento.</t>
  </si>
  <si>
    <t>PJ 34.05.0850 (/)</t>
  </si>
  <si>
    <t>Mudas de especies florestais nativas com altura entre 1,30m e 1,60m. Fornecimento.</t>
  </si>
  <si>
    <t>03.009.0006-0</t>
  </si>
  <si>
    <t>ATERRO COM MATERIAL DE 1ª CATEGORIA,COMPACTADO MANUALMENTE E M CAMADAS DE 20CM DE MATERIAL APILOADO,PROVENIENTE DE JAZIDA DISTANTE ATE 2KM,INCLUSIVE ESCAVACAO,CARGA,TRANSPORTE EM CAMINHAO BASCULANTE,DESCARGA,ESPALHAMENTO E IRRIGACAO MANUAIS</t>
  </si>
  <si>
    <t>2.3</t>
  </si>
  <si>
    <t>2.3  ATERRO</t>
  </si>
  <si>
    <t>MUDAS DE ESPECIES FLORESTAIS NATIVAS COM ALTURA ENTRE 1,30M E 1,60M. FORNECIMENTO.</t>
  </si>
  <si>
    <t>DESCRIÇAO</t>
  </si>
  <si>
    <t>MUDAS DE ESPECIES FLORESTAIS NATIVAS COM ALTURA ENTRE 1,30M E 1,60M,INCLUSIVE TRANSPORTE,TERRA PRETA SIMPLES, ESTACA DE MADEIRA(TUTOR) E FORNECIMENTO DA MUDA</t>
  </si>
  <si>
    <r>
      <rPr>
        <b/>
        <sz val="11"/>
        <color theme="1"/>
        <rFont val="Calibri"/>
        <family val="2"/>
        <scheme val="minor"/>
      </rPr>
      <t>COMPOSIÇÃO 1</t>
    </r>
    <r>
      <rPr>
        <sz val="11"/>
        <color theme="1"/>
        <rFont val="Calibri"/>
        <family val="2"/>
        <scheme val="minor"/>
      </rPr>
      <t>-MUDAS DE ESPECIES FLORESTAIS NATIVAS COM ALTURA ENTRE 1,30M E 1,60M,INCLUSIVE TRANSPORTE,TERRA PRETA SIMPLES, ESTACA DE MADEIRA(TUTOR) E FORNECIMENTO DA MUDA</t>
    </r>
  </si>
  <si>
    <t>COMPOSIÇÃO 1</t>
  </si>
  <si>
    <t>local demonstrado em projeto</t>
  </si>
  <si>
    <t>proximo á area de leitura,demosntrado em projeto</t>
  </si>
  <si>
    <t>ÁREA DO REFEITÓRIO</t>
  </si>
  <si>
    <t>proximo á área de leitura,demosntrado em projeto, após demolição</t>
  </si>
  <si>
    <t>pitanga, goiaba, caju, maracuja, laranja bahia, acerola, cacau,jabuticaba,AMORA SILVESTRE E AMORA BRANCA</t>
  </si>
  <si>
    <t>jenipapo</t>
  </si>
  <si>
    <t>14.002.0100-0</t>
  </si>
  <si>
    <t>PORTAO ABRIR DE UMA OU DUAS FLS.,GRADIL METAL.,EXECUT.PAINEL ACO GALV.(GRAMATURA MIN.40G/M2),MALHA RETANG.(200X50)MM E FIO ACO BITOLA MIN.4,3MM,MONT.INTERMEDIARIOS ACO GALV.(60X40) MM,EXTREMIDADES DIM.MIN.(80X80)MM ENGASTADOS BASE CONCRETO (EXCL.ESTA),PINT.ELETROSTATICA ESP.MIN.100 MICRAS,CORES VERDE OU BRANCA,INCL.TRINCO,FERROLHO E DOBRADICAS.FORN.E COLOC.</t>
  </si>
  <si>
    <t>instalação de forro paralelo ao telhamento</t>
  </si>
  <si>
    <t>1 mês    =</t>
  </si>
  <si>
    <t>COMPRIMENTO</t>
  </si>
  <si>
    <t>LARGURA(m)</t>
  </si>
  <si>
    <t>PROFUNDIDADE(m)</t>
  </si>
  <si>
    <t>QUANTIDADE</t>
  </si>
  <si>
    <t>VOLUME(M³)</t>
  </si>
  <si>
    <t>COEFICIENTE</t>
  </si>
  <si>
    <t>CONCRETO MAGRO</t>
  </si>
  <si>
    <t>SAPATA(item3.2)</t>
  </si>
  <si>
    <t>PILAR DA SAPATA(item3.2)</t>
  </si>
  <si>
    <t>COMPRIMENTO(m)</t>
  </si>
  <si>
    <t>FUNDAÇÃO</t>
  </si>
  <si>
    <t>COMPRIMENTO LINEAR(m)</t>
  </si>
  <si>
    <t>ALTURA(m)</t>
  </si>
  <si>
    <t>ÁREA  DE DEMOLIÇÃO(m²)</t>
  </si>
  <si>
    <t>ESPESSURA</t>
  </si>
  <si>
    <t>5.1 ESTRUTURA DE MADEIRA PARA COBERTURA</t>
  </si>
  <si>
    <t xml:space="preserve">5.3 FORRO DE PVC EM REGUAS DE 200MM DE LARGURA </t>
  </si>
  <si>
    <t xml:space="preserve">5.2 COBERTURA EM TELHA </t>
  </si>
  <si>
    <t>ÁREA REAL</t>
  </si>
  <si>
    <t>MÊS</t>
  </si>
  <si>
    <t>UN.MÊS</t>
  </si>
  <si>
    <t>SUBTOTAL</t>
  </si>
  <si>
    <t>11.013.0070-1</t>
  </si>
  <si>
    <t>AREA DE LAJE</t>
  </si>
  <si>
    <t>LAJE  ( 0,3 metros de beiral)</t>
  </si>
  <si>
    <t>18.021.0043-0</t>
  </si>
  <si>
    <t>14.004.0010-0</t>
  </si>
  <si>
    <t>VIDRO PLANO TRANSPARENTE,COMUM,DE 3MM DE ESPESSURA.FORNECIMENTO E COLOCACAO</t>
  </si>
  <si>
    <t>09.001.0082-0</t>
  </si>
  <si>
    <t>PLANTIO DE CERCA VIVA CONSTITUIDA DE MURTA,ACALIFA VERMELHA OU SIMILAR,COM APROXIMADAMENTE 60CM DE ALTURA.FORNECIMENTO E PLANTIO</t>
  </si>
  <si>
    <t>CONCRETO ARMADO,FCK=20MPA,INCLUINDO MATERIAIS PARA 1,00M3 DE CONCRETO(IMPORTADO DE USINA)ADENSADO E COLOCADO,14,00M2 DE AREA MOLDADA,FORMAS E ESCORAMENTO CONFORME ITENS 11.004.0022 E 11.004.0035,60KG DE ACO CA-50,INCLUSIVE MAO-DE-OBRA PARA CORTE,DOBRAGEM,MONTAGEM E COLOCACAO NAS FORMAS</t>
  </si>
  <si>
    <t>12.015.0016-0</t>
  </si>
  <si>
    <t>PAREDE DIVISORIA COM 35MM DE ESPESSURA,CONSTITUIDA DE PAINEL CEGO DE CHAPA DE FIBRA DE MADEIRA PRENSADA,REVESTIDO EM CHAPA DE LAMINADO MELAMINICO,COM MIOLO EM FERRAGENS.FORNECIMENTO E COLOCACAO COLMEIA,ESTRUTURADO COM MONTANTES DE PERFIL DE ACO GALVANIZADO COM PINTURA ELETROSTATICA,FAZENDO AS PORTAS PARTE DO CONJUNTO,EXCLUSIVE SUASFERRAGENS.FORNECIMENTO E COLOCACAO</t>
  </si>
  <si>
    <t>4.1</t>
  </si>
  <si>
    <t>4.3</t>
  </si>
  <si>
    <t>AREA DE DIVISÓRIA</t>
  </si>
  <si>
    <t>05.001.0134-0</t>
  </si>
  <si>
    <t>ARRANCAMENTO DE PORTAS,JANELAS E CAIXILHOS DE AR CONDICIONADO OU OUTROS</t>
  </si>
  <si>
    <t>14.006.0008-0</t>
  </si>
  <si>
    <t>PORTA DE MADEIRA DE LEI EM COMPENSADO DE 90X210X3,5CM FOLHEAROS,EXCLUSIVEVIDRO.FORNECIMENTO E COLOCACAO DA NAS 2 FACES,ADUELA DE 13X3CM E ALIZARES DE 5X2CM,EXCLUSIVE FERRAGENS.FORNECIMENTO E COLOCACAO</t>
  </si>
  <si>
    <t>14.007.0041-0</t>
  </si>
  <si>
    <t>FERRAGENS P/PORTAS DE MADEIRA,1 FOLHA DE ABRIR,INTERNAS,SOCIAIS OU SERVICO,CONSTANDO DE FORN.S/COLOC.(ESTA INCLUIDA NO FORN.COLOC.ESQUADRIAS),DE:-FECHADURA TIPO GORGE,TRINCO REVERSIVEL,EM METAL C/ACABAMENTO CROMADO;-ROSETA EM METAL C/ACABAMENTO CROMADO;-MACANETA TIPO ALAVANCA METAL C/ACABAMENTO CROMADO;-3 DOBRADICAS FERRO GALV.3"X2.1/2",C/PINO E BOLAS FERRO</t>
  </si>
  <si>
    <t>BALDRAME</t>
  </si>
  <si>
    <t>SALA NOVA</t>
  </si>
  <si>
    <t>COMP. LINEAR</t>
  </si>
  <si>
    <t>sala nova</t>
  </si>
  <si>
    <t>CONCR.MAGRO (item3.1)</t>
  </si>
  <si>
    <t>BALDRAME(item3.2)</t>
  </si>
  <si>
    <t>4.1 ALVENARIA</t>
  </si>
  <si>
    <t>PERIMETRO</t>
  </si>
  <si>
    <t>12.003.0080-0</t>
  </si>
  <si>
    <t>ALVENARIA DE TIJOLOS CERAMICOS FURADOS 10X20X20CM,ASSENTES CMEIA VEZ(0,10M)COM VAOS OU ARESTAS,ATE 3,00M DE ALTURA E MEDIDA PELA AREA REAL</t>
  </si>
  <si>
    <t>CORREDOR</t>
  </si>
  <si>
    <t>4.4</t>
  </si>
  <si>
    <t>4.5</t>
  </si>
  <si>
    <t>4.6</t>
  </si>
  <si>
    <t>4.7</t>
  </si>
  <si>
    <t>4.8</t>
  </si>
  <si>
    <t>4.2 EMBOÇO</t>
  </si>
  <si>
    <t>4.3 PINTURA</t>
  </si>
  <si>
    <t>4.4 DIVISÓRIA</t>
  </si>
  <si>
    <t>4.5 ARRANCAMENTO DE PORTA</t>
  </si>
  <si>
    <t>4.6 PORTA DE MADEIRA DE LEI EM COMPENSADO DE 90X210X3,5CM</t>
  </si>
  <si>
    <t>4.7 FERRAGENS P/PORTAS DE MADEIRA,</t>
  </si>
  <si>
    <t>ALVENARIA(SALA NOVA)</t>
  </si>
  <si>
    <t>6.6</t>
  </si>
  <si>
    <t>AMARELINHA EM BLOCOS DE CONCRETO PRE-MOLDADOS</t>
  </si>
  <si>
    <t>ARBUSTO PARA JARDINS,</t>
  </si>
  <si>
    <t xml:space="preserve">PLANTIO DE CERCA VIVA CONSTITUIDA </t>
  </si>
  <si>
    <t>13.301.0117-0</t>
  </si>
  <si>
    <t>CONTRAPISO,BASE OU CAMADA REGULARIZADORA EXECUTADA COM ARGAMASSA DE CIMENTO E AREIA,NO TRACO 1:4,NA ESPESSURA DE 1CM</t>
  </si>
  <si>
    <t>13.331.0015-0</t>
  </si>
  <si>
    <t>REVESTIMENTO DE PISO CERAMICO EM PORCELANATO TECNICO NATURAL ,ACABAMENTO DA BORDA RETIFICADO,PARA USO EM AREAS COMERCIAIS COM ACESSO PARA RUA,NO FORMATO (60X60)CM,ASSENTES EM SUPERFICIE EM OSSO COM ARGAMASSA DE CIMENTO E COLA (ARGAMASSA COLANTE)E REJUNTAMENTO PRONTO</t>
  </si>
  <si>
    <t>13.330.0100-0</t>
  </si>
  <si>
    <t>RODAPE COM LADRILHO CERAMICO,COM 7,5 A 10CM DE ALTURA,ASSENTE CONFORME ITEM 13.025.0016.</t>
  </si>
  <si>
    <t>4.9</t>
  </si>
  <si>
    <t>14.006.0295-0</t>
  </si>
  <si>
    <t>JANELA DE MADEIRA DE LEI DE CORRER DE 200X150X3,5CM,EM 4 FOLHAS,SENDO 2 DE CORRER,PARA VIDRO,COM BANDEIRA EM CAIXILHO DEVIDRO,EXCLUSIVE FERRAGENS.FORNECIMENTO E COLOCACAO</t>
  </si>
  <si>
    <t xml:space="preserve">IT 30.50.0200 (/) </t>
  </si>
  <si>
    <t xml:space="preserve"> LAMPADA LED, BULBO, A60, 30W, 100/240V, BASE E-27. FORNECIMENTO E COLOCACAO.</t>
  </si>
  <si>
    <t>15.015.0020-0</t>
  </si>
  <si>
    <t>7.4</t>
  </si>
  <si>
    <t>INSTALACAO DE PONTO DE LUZ,EMBUTIDO NA LAJE,EQUIVALENTE A 2 VARAS DE ELETRODUTO DE PVC RIGIDO DE 3/4",12,00M DE FIO 2,5MM2,CAIXAS,CONEXOES,LUVAS,CURVA E INTERRUPTOR DE EMBUTIR COM PLACA FOSFORESCENTE,INCLUSIVE ABERTURA E FECHAMENTO DE RASGO EM ALVENARIA.</t>
  </si>
  <si>
    <t>15.036.0029-0</t>
  </si>
  <si>
    <t>TUBO DE PVC RIGIDO DE 32MM,SOLDAVEL,EXCLUSIVE CONEXOES,EMEND</t>
  </si>
  <si>
    <t>AS,ABERTURA E FECHAMENTO DE RASGO.FORNECIMENTO E ASSENTAMENT</t>
  </si>
  <si>
    <t>O</t>
  </si>
  <si>
    <t>15.036.0038-0</t>
  </si>
  <si>
    <t>TUBO DE PVC RIGIDO DE 32MM,SOLDAVEL,INCLUSIVE CONEXOES E EMENDAS,EXCLUSIVE ABERTURA E FECHAMENTO DE RASGO.FORNECIMENTO EASSENTAMENTO</t>
  </si>
  <si>
    <t>15.036.0040-0</t>
  </si>
  <si>
    <t>TUBO DE PVC RIGIDO DE 50MM,SOLDAVEL,INCLUSIVE CONEXOES E EMENDAS,EXCLUSIVE ABERTURA E FECHAMENTO DE RASGO.FORNECIMENTO E ASSENTAMENTO</t>
  </si>
  <si>
    <t>18.021.0035-0</t>
  </si>
  <si>
    <t>RESERVATORIO APOIADO PARA ARMAZENAMENTO DE AGUA POTAVEL OU PARA APROVEITAMENTO DE AGUA DA CHUVA AAC,EM FIBRA DE VIDRO OU POLIETILENO,COM CAPACIDADE EM TORNO DE 1000L,INCLUSIVE TAMPA DE VEDACAO COM ESCOTILHA E FIXADORES,CONFORME ABNT NBR 155 27,12217 E 8220.FORNECIMENTO</t>
  </si>
  <si>
    <t>7.5</t>
  </si>
  <si>
    <t>7.6</t>
  </si>
  <si>
    <t>15.028.0010-0</t>
  </si>
  <si>
    <t>COLOCACAO DE RESERVATORIO DE FIBROCIMENTO,FIBRA DE VIDRO OU SEMELHANTE COM 1000L,INCLUSIVE PECAS DE APOIO EM ALVENARIA E MADEIRA SERRADA,E FLANGES DE LIGACAO HIDRAULICA,EXCLUSIVE FORNECIMENTO DO RESERVATORIO</t>
  </si>
  <si>
    <t>14.007.0150-0</t>
  </si>
  <si>
    <t>FERRAGENS PARA JANELA DE MADEIRA,DE CORRER,DE 4 FOLHAS,CORRENDO 2, CONSTANDO DE FORNEC.S/COLOC.,DE:-4 RODIZIOS DE LATAO COM ROLAMENTO(6MM), PARA TRILHOS;-6,00M DE TRILHO ALUMINIO,TAMANHO 3,00MX1/4"X1/4";-1 PUXADOR DE PUNHO,TUBULAR,EM LATAO CROMADO</t>
  </si>
  <si>
    <t>15.007.0425-0</t>
  </si>
  <si>
    <t>QUADRO DE AULA,MEDINDO 2,00X1,20M, EM COMPENSADO DE 10MM DE ESPESSURA, REVESTIMENTO COM CHAPA DE LAMINADO MELAMINICO NA COR BRANCA BRILHANTE, COM MOLDURA DE MADEIRA ENVERNIZADA DE 10X2,5CM.FORNECIMENTO E COLOCACAO.</t>
  </si>
  <si>
    <t>15.015.0310-0</t>
  </si>
  <si>
    <t>INSTALACAO DE UM CONJUNTO DE 4 TOMADAS,EMBUTIDO NA ALVENARIA ,EQUIVALENTE A 5 VARAS DE ELETRODUTO DE PVC RIGIDO DE 3/4",45,00M DE FIO 2,5MM2,CAIXAS,CONEXOES E TOMADAS DE EMBUTIR 2P+T,10A,COM PLACA FOSFORESCENTE,INCLUSIVE ABERTURA E FECHAMENTO DE RASGO EM ALVENARIA</t>
  </si>
  <si>
    <t>7.11</t>
  </si>
  <si>
    <t>103251 SINAPI</t>
  </si>
  <si>
    <t>AR CONDICIONADO SPLIT ON/OFF, HI-WALL (PAREDE), 18000 BTUS/H, CICLO FR  IO - FORNECIMENTO E INSTALAÇÃO. AF_11/2021_P</t>
  </si>
  <si>
    <t>VIGAMENTO (laje sala nova)</t>
  </si>
  <si>
    <t xml:space="preserve">SUBTOTAL </t>
  </si>
  <si>
    <t>ALMOXARIFADO CAIXADAGUA</t>
  </si>
  <si>
    <t>ÁREA  (m²)</t>
  </si>
  <si>
    <t>aterro par nivelamento de área coberta</t>
  </si>
  <si>
    <t>3.4 ALAMBRADO</t>
  </si>
  <si>
    <t>3.5 PORTAO DE ABRIR</t>
  </si>
  <si>
    <t>4.10</t>
  </si>
  <si>
    <t>4.11</t>
  </si>
  <si>
    <t>4.12</t>
  </si>
  <si>
    <t>4.13</t>
  </si>
  <si>
    <t>4.9 VIDRO PLANO TRANSPARENTE</t>
  </si>
  <si>
    <t>4.8 FERRAGENS P/JANELA DE MADEIRA,</t>
  </si>
  <si>
    <t>4.13 RODAPE COM LADRILHO CERAMICO</t>
  </si>
  <si>
    <t>4.12 REVESTIMENTO DE PISO CERAMICO EM PORCELANATO TECNICO NATURA</t>
  </si>
  <si>
    <t>4.11 CONTRAPISO,BASE OU CAMADA REGULARIZADORA</t>
  </si>
  <si>
    <t>4.10 JANELA DE MADEIRA DE LEI DE CORRER DE 200X150X3,5CM,</t>
  </si>
  <si>
    <t>SALANOVA/ALMOXARIFADO</t>
  </si>
  <si>
    <t>7.2</t>
  </si>
  <si>
    <t>7.3</t>
  </si>
  <si>
    <t>7.7</t>
  </si>
  <si>
    <t>7.8</t>
  </si>
  <si>
    <t>7.9</t>
  </si>
  <si>
    <t>7.10</t>
  </si>
  <si>
    <t>7.0  INSATALAÇÕES HIDRÁULICA,ELETRICÁ</t>
  </si>
  <si>
    <t>7.12</t>
  </si>
  <si>
    <t>COLOCACAO DE RESERVATORIO DE FIBROCIMENTO,FIBRA DE VIDRO OU SEMELHANTE COM 1000</t>
  </si>
  <si>
    <t>ELETRODUTO DE PVC RIGIDO ROSQUEAVEL DE 1"</t>
  </si>
  <si>
    <t>10.0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</si>
  <si>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</si>
  <si>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</si>
  <si>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</si>
  <si>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</si>
  <si>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</si>
  <si>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</si>
  <si>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</si>
  <si>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</si>
  <si>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</si>
  <si>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 xml:space="preserve">  ENTRADA ENERGIA INDIVIDUAL,PADRAO ENEL,MEDICAO DIRETA,REDE AEREA,38KVA E 47KVA,TRIFASICA,</t>
  </si>
  <si>
    <t xml:space="preserve"> POSTE DE CONCRETO,COM SECAO CIRCULAR,COM 7,00M DE COMPRIMENTO</t>
  </si>
  <si>
    <t>DISJUNTOR TERMOMAGNETICO,TRIPOLAR,DE 180 A 225A,50KA</t>
  </si>
  <si>
    <t>CABO DE COBRE FLEXIVEL COM ISOLAMENTO TERMOPLASTICO,COMPREENDENDO:PREPARO,CORTE E ENFIACAO EM ELETRODUTOS,NA BITOLA DE 95MM2</t>
  </si>
  <si>
    <t xml:space="preserve"> CABO DE COBRE FLEXIVEL COM ISOLAMENTO TERMOPLASTICO,COMPREENDENDO:PREPARO,CORTE E ENFIACAO EM ELETRODUTOS,NA BITOLA DE 70MM</t>
  </si>
  <si>
    <t xml:space="preserve"> ELETRODUTO DE PVC RIGIDO ROSQUEAVEL DE 4"</t>
  </si>
  <si>
    <t>ABO DE COBRE FLEXIVEL COM ISOLAMENTO TERMOPLASTICO,COMPREENDENDO:PREPARO,CORTE E ENFIACAO EM ELETRODUTOS,NA BITOLA DE 70MM2</t>
  </si>
  <si>
    <t>ELETRODUTO DE PVC RIGIDO ROSQUEAVEL DE 1",INCLUSIVE CONEXOES E EMENDAS,EXCLUSIVE ABERTURA E FECHAMENTO DE RASGO</t>
  </si>
  <si>
    <t xml:space="preserve"> HASTE PARA ATERRAMENTO,DE COBRE DE 3/4" (19MM),COM 2,40M DECOMPRIMENTO.FORNECIMENTO E COLOCACAO</t>
  </si>
  <si>
    <t xml:space="preserve"> CONECTOR PARA HASTE DE ATERRAMENTO DE PARA-RAIO,COM UMA DESCIDA DE 5/8".FORNECIMENTO</t>
  </si>
  <si>
    <t xml:space="preserve">  ELETRODUTO DE PVC RIGIDO ROSQUEAVEL DE 4",</t>
  </si>
  <si>
    <t>8.1 MAO-DE-OBRA DE ENGENHEIRO OU ARQUITETO JR.,INCLUSIVE ENCARGOS SOCIAIS</t>
  </si>
  <si>
    <t>TOTAL:</t>
  </si>
  <si>
    <t>ESTRUTURA/PAVIMENTAÇÃO</t>
  </si>
  <si>
    <t>cabo</t>
  </si>
  <si>
    <t>200 metros de cabo 6 mmmm</t>
  </si>
  <si>
    <t>dijuntod de 32 a bifasico</t>
  </si>
  <si>
    <t>CABO DE COBRE FLEXIVEL COM ISOLAMENTO TERMOPLASTICO,COMPREENDENDO:PREPARO,CORTE E ENFIACAO EM ELETRODUTOS NA BITOLA DE 6MM2, 450/750V.FORNECIMENTO E COLOCACAO</t>
  </si>
  <si>
    <t>15.008.0095-0</t>
  </si>
  <si>
    <t>VOLUME (M³)</t>
  </si>
  <si>
    <t>LAJE DO PISO</t>
  </si>
  <si>
    <t>ÁREA</t>
  </si>
  <si>
    <t xml:space="preserve"> área de leitura e cobertura de playground (demonstrado em projeto)</t>
  </si>
  <si>
    <t>fundação( área de leitura e cobertura de playground,demonstrado em projeto)</t>
  </si>
  <si>
    <t>estrutura sala nova</t>
  </si>
  <si>
    <t>fundação(Caixa-d’água/almoxarifado)</t>
  </si>
  <si>
    <t>fundação( sala nova,demonstrado em projeto)</t>
  </si>
  <si>
    <t>(Caixa-d’água/almoxarifado)</t>
  </si>
  <si>
    <t>3.3 VOLUME DE CONCRETO PARA PEÇAS ARMADAS( com escoramento)</t>
  </si>
  <si>
    <t>8.0 SERVIÇOS PRELIMINARES</t>
  </si>
  <si>
    <t>9.0 ENTRADA DE ENERGIA (PADRÃO)</t>
  </si>
  <si>
    <t>10.0 INSTALAÇÕES ELÉTRICAS</t>
  </si>
  <si>
    <t>ÁREA  REAL (M²)</t>
  </si>
  <si>
    <t>andaime para instalação de forros(item 5.3) no refeitorio</t>
  </si>
  <si>
    <t>QUADRO DE AULA,MEDINDO 2,00X1,20M</t>
  </si>
  <si>
    <t>PLATIBANDA</t>
  </si>
  <si>
    <t>16.002.0015-0</t>
  </si>
  <si>
    <t>CUMEEIRA PARA COBERTURA EM TELHAS FRANCESAS,COLONIAIS,ROMANA OU PORTUGUESA.FORNECIMENTO E COLOCACAO</t>
  </si>
  <si>
    <t>INSATALAÇÕES HIDRÁULICA,ELÉRICA,MOBILIÁRIO</t>
  </si>
  <si>
    <t>7.13</t>
  </si>
  <si>
    <t>5.6</t>
  </si>
  <si>
    <t>5.4 CUMEEIRA PARA COBERTURA EM TELHAS FRANCESAS,COLONIAIS,ROMANA OU PORTUGUESA.FORNECIMENTO E COLOCACAO</t>
  </si>
  <si>
    <t>5.5 ALUGUEL DE ANDAIME TUBULARM - REFEITÓRIO</t>
  </si>
  <si>
    <t>referente a item 5.5</t>
  </si>
  <si>
    <t>5.6 MONTAGEM E DESMONTAGEM DE ANDAIME</t>
  </si>
  <si>
    <t>INSATALAÇÕES HIDRÁULICA,ELÉRICA,,MOBILIÁRIO</t>
  </si>
  <si>
    <t>3º MÊS</t>
  </si>
  <si>
    <t>4º MÊS</t>
  </si>
  <si>
    <t>Reforma Elétrica</t>
  </si>
  <si>
    <t>8,9,10</t>
  </si>
  <si>
    <t>REFORMA ELÉTRICA</t>
  </si>
  <si>
    <t>18.007.0051-0</t>
  </si>
  <si>
    <t>DUCHINHA MANUAL,COM REGISTRO DE PRESSAO 1/2" CROMADO,RABICHO CROMADO,SUPORTE BRANCO,PISTOLA BRANCA,BUCHAS E PARAFUSOS PARA FIXACAO.FORNECIMENTO</t>
  </si>
  <si>
    <t>15.005.0030-0</t>
  </si>
  <si>
    <t>INSTALACAO E ASSENTAMENTO DE DUCHINHA MANUAL PARA BANHEIRO(E XCLUSIVE O FORNECIMENTO DO APARELHO E ISOLAMENTO),COMPREENDENDO:3,00M DE TUBO DE COBRE DE 22MM,SOLDAS E CONEXOES</t>
  </si>
  <si>
    <t>18.006.0020-0</t>
  </si>
  <si>
    <t>BACIA SANITARIA DE LOUCA BRANCA,INFANTIL,INCLUSIVE ACESSORIO S DE FIXACAO.FORNECIMENTO</t>
  </si>
  <si>
    <t>15.003.0405-0</t>
  </si>
  <si>
    <t>ASSENTAMENTO DE BACIA SANITARIA (EXCLUSIVE FORNECIMENTO DO A PARELHO),INCLUSIVE MATERIAIS NECESSARIOS</t>
  </si>
  <si>
    <t>18.005.0027-0</t>
  </si>
  <si>
    <t>ASSENTO SANITARIO DE PLASTICO,INFANTIL.FORNECIMENTO E COLOCACAO</t>
  </si>
  <si>
    <t>18.009.0078-0</t>
  </si>
  <si>
    <t>TORNEIRA PARA JARDIM,DE 3/4"X10CM APROXIMADAMENTE,EM METAL CROMADO.FORNECIMENTO</t>
  </si>
  <si>
    <t>18.002.0014-0</t>
  </si>
  <si>
    <t>LAVATORIO DE LOUCA BRANCA,COM COLUNA SUSPENSA,CONFORME ABNT NBR 9050 PARA ACESSIBILIDADE,MEDINDO EM TORNO DE (45,5X35,5) CM,INCLUSIVE ACESSORIOS DE FIXACAO.FERRAGENS EM METAL CROMADO:SIFAO 1"X1.1/4",VALVULA DE A LAVATORIO DE MESA COM ALAVANCA,ACIONAMENTO MANUAL E FECHAM ESCOAMENTO,RABICHO,TORNEIRA PARENTO AUTOMATICO.FORNECIMENTO</t>
  </si>
  <si>
    <t>18.016.0100-0</t>
  </si>
  <si>
    <t>BARRA DE APOIO PARA LAVATORIO DE CENTRO,EM ACO INOXIDAVEL AISI 304,TUBO DE 1.1/4",INCLUSIVE FIXACAO COM PARAFUSOS INOXIDAVEIS E BUCHAS PLASTICAS,MEDINDO (60X40)CM,CONFORME ABNT NBR 9050 PARA ACESSIBILIDADE.FORNECIMENTO E COLOCACAO</t>
  </si>
  <si>
    <t>18.016.0105-0</t>
  </si>
  <si>
    <t>BARRA DE APOIO EM ACO INOXIDAVEL AISI 304,TUBO DE 1.1/4",INCLUSIVE FIXACAO COM PARAFUSOS INOXIDAVEIS E BUCHAS PLASTICAS,COM 50CM,CONFORME ABNT NBR 9050 PARA ACESSIBILIDADE.FORNECIMENTO E COLOCACAO</t>
  </si>
  <si>
    <t>18.007.0049-0</t>
  </si>
  <si>
    <t>CHUVEIRO ELETRICO,EM PLASTICO,DE 110/220V.FORNECIMENTO</t>
  </si>
  <si>
    <t>15.003.0381-0</t>
  </si>
  <si>
    <t>ASSENTAMENTO DE CHUVEIRO(EXCLUSIVE FORNECIMENTO DO APARELHO E BRACO),INCLUSIVE MATERIAIS NECESSARIOS</t>
  </si>
  <si>
    <t>15.004.0063-0</t>
  </si>
  <si>
    <t>INSTALACAO E ASSENTAMENTO DE LAVATORIO DE UMA TORNEIRA(EXCLUSIVE FORNECIMENTO DO APARELHO),COMPREENDENDO:3,00M DE TUBO DE PVC DE 25MM,2,00M DE TUBO DE PVC DE 40MM E CONEXOES.</t>
  </si>
  <si>
    <t>15.004.0180-0</t>
  </si>
  <si>
    <t>RALO SIFONADO PVC RIGIDO (150X185)X75MM,EM PAVIMENTO TERREO,COM SAIDA DE 75MM,GRELHA REDONDA E PORTA-GRELHA,COMPREENDENDO:3,00M DE TUBO DE PVC DE 75MM E SUA LIGACAO AO RAMAL DE VEMTILACAO.FORNECIMENTO E INSTALACAO.</t>
  </si>
  <si>
    <t>15.045.0087-0</t>
  </si>
  <si>
    <t>CORTE E COLOCACAO DE CONEXOES EM TUBO DE PVC RIGIDO,ESGOTO,SOLDAVEL,COM DIAMETRO DE 100MM,EXCLUSIVE A PECA</t>
  </si>
  <si>
    <t>18.005.0012-0</t>
  </si>
  <si>
    <t>PORTA-TOALHA DE PAPEL EM PLASTICO ABS.FORNECIMENTO E COLOCACAO</t>
  </si>
  <si>
    <t>18.005.0013-0</t>
  </si>
  <si>
    <t>PORTA PAPEL HIGIENICO EM PLASTICO ABS.FORNECIMENTRO E COLOCACAO</t>
  </si>
  <si>
    <t>15.005.0010-0</t>
  </si>
  <si>
    <t>INSTALACAO E ASSENTAMENTO DE CHUVEIRO(EXCLUSIVE O FORNECIMENTO DO APARELHO,REGISTRO E ISOLAMENTO),COMPREENDENDO:5,00M DE TUBO DE COBRE DE 22MM,SOLDAS E CONEXOES</t>
  </si>
  <si>
    <t>7.14</t>
  </si>
  <si>
    <t>7.15</t>
  </si>
  <si>
    <t>7.16</t>
  </si>
  <si>
    <t>7.17</t>
  </si>
  <si>
    <t>7.18</t>
  </si>
  <si>
    <t>7.19</t>
  </si>
  <si>
    <t>7.20</t>
  </si>
  <si>
    <t>7.21</t>
  </si>
  <si>
    <t>7.22</t>
  </si>
  <si>
    <t>7.23</t>
  </si>
  <si>
    <t>7.24</t>
  </si>
  <si>
    <t>7.25</t>
  </si>
  <si>
    <t>7.26</t>
  </si>
  <si>
    <t>7.27</t>
  </si>
  <si>
    <t>7.28</t>
  </si>
  <si>
    <t>7.29</t>
  </si>
  <si>
    <t>7.30</t>
  </si>
  <si>
    <t>7.31</t>
  </si>
  <si>
    <t>13.026.0010-0</t>
  </si>
  <si>
    <t>4.14</t>
  </si>
  <si>
    <t>REVESTIMENTO DE PAREDES COM AZULEJO BRANCO 15X15CM,QUALIDADE EXTRA,ASSENTES COM NATA DE CIMENTO COMUM,TENDO JUNTAS CORRIDAS COM 2MM,REJUNTADAS COM PASTA DE CIMENTO BRANCO,INCLUSIVE CHAPISCO DE CIMENTO E AREIA,NO TRACO 1:3 E EMBOCO COM ARGAMASSA DE CIMENTO,SAIBRO E AREIA,NO TRACO 1:3:3 COM ESPESSURADE 2,5CM</t>
  </si>
  <si>
    <t>(banheiros)</t>
  </si>
  <si>
    <t>ESPESSURA(m)</t>
  </si>
  <si>
    <t>BANHEIROS</t>
  </si>
  <si>
    <t xml:space="preserve">obs:em altura foram descontado altira da viga </t>
  </si>
  <si>
    <t>SALA NOVA/LMOXARIFADO</t>
  </si>
  <si>
    <t>TORNEIRA PARA JARDIM,DE 3/4"X10CM APROXIMADAMENTE</t>
  </si>
  <si>
    <t>DUCHINHA MANUAL,COM REGISTRO DE PRESSAO 1/2" CROMADO,</t>
  </si>
  <si>
    <t>BANHEIROS( parte interna)</t>
  </si>
  <si>
    <t>BANHEIROS( parte externa)</t>
  </si>
  <si>
    <t>sapata( área de leitura e cobertura de playground demonstrado em projeto)</t>
  </si>
  <si>
    <t>4.14 REVESTIMENTO DE PAREDES COM AZULEJO BRANCO 15X15CM</t>
  </si>
  <si>
    <t>INSTALACAO DE PONTO DE LUZ,EMBUTIDO NA LAJE,</t>
  </si>
  <si>
    <t>TUBO DE PVC RIGIDO DE 32MM,SOLDAVEL,INCLUSIVE CONEXOES E EMENDAS,</t>
  </si>
  <si>
    <t>TUBO DE PVC RIGIDO DE 50MM,SOLDAVEL,</t>
  </si>
  <si>
    <t>INSTALACAO DE UM CONJUNTO DE 4 TOMADAS,EMBUTIDO NA ALVENARIA ,</t>
  </si>
  <si>
    <t>INSTALACAO E ASSENTAMENTO DE DUCHINHA MANUAL</t>
  </si>
  <si>
    <t>BACIA SANITARIA DE LOUCA BRANCA,INFANTIL,</t>
  </si>
  <si>
    <t xml:space="preserve">ASSENTAMENTO DE BACIA SANITARIA </t>
  </si>
  <si>
    <t>BARRA DE APOIO PARA LAVATORIO DE CENTRO,EM ACO INOXIDAVEL AISI 304,TUBO DE 1.1/4",</t>
  </si>
  <si>
    <t>BARRA DE APOIO EM ACO INOXIDAVEL AISI 304,TUBO DE 1.1/4",I</t>
  </si>
  <si>
    <t>INSTALACAO E ASSENTAMENTO DE LAVATORIO DE UMA TORNEIRA(EXCLUSIVE FORNECIMENTO DO APARELHO),</t>
  </si>
  <si>
    <t>RALO SIFONADO PVC RIGIDO (150X185)X75MM,EM PAVIMENTO TERREO,COM SAIDA DE 75MM,</t>
  </si>
  <si>
    <t>CORTE E COLOCACAO DE CONEXOES EM TUBO DE PVC RIGIDO,ESGOTO,SOLDAVEL,COM DIAMETRO DE 100MM,</t>
  </si>
  <si>
    <t>INSTALACAO E ASSENTAMENTO DE CHUVEIRO(EXCLUSIVE O FORNECIMENTO DO APARELHO,</t>
  </si>
  <si>
    <t>RESERVATORIO APOIADO PARA ARMAZENAMENTO DE AGUA POTAVEL OU PARA APROVEITAMENTO DE AGUA DA CHUVA AAC</t>
  </si>
  <si>
    <t>12.020.0001-0</t>
  </si>
  <si>
    <t>PAREDE DIVISORIA P/SANITARIOS E BANHEIROS DE MARMORITE/GRANILITE CINZA CLARO,GRANA BRANCA,3CM ESPESSURA,CHUMBADA NO PISO E PAREDE,INCL.FUNDICAO,POLIMENTO E COLOCACAO,ESPELHO 4CM ESPESSURA CHUMBADO NO PISO E FIXADO NA A SUA ALTURA,ESTRIBOS PREVIAMENTE DEIXADOS NA FUNDICAO DA PL DIVISORIA EM 3 PONTOS NACA,CONF.PROJETO Nº 6000/EMOP,EXCL.PORTAS E SUAS FERRAGENS</t>
  </si>
  <si>
    <t>103254(sinapi)</t>
  </si>
  <si>
    <t>LAVATORIO DE LOUCA BRANCA,COM COLUNA SUSPENSA,CONFORME ABNT NBR 9050 PARA ACESSIBILIDADE</t>
  </si>
  <si>
    <t>92568 TRAMA DE AÇO COMPOSTA POR RIPAS, CAIBROS E TERÇAS PARA TELHADOS DE ATÉ M2 AS 141,18 2 ÁGUAS PARA TELHA DE ENCAIXE DE CERÂMICA OU DE CONCRETO, INCLUSO TRA NSPORTE VERTICAL. AF_07/20</t>
  </si>
  <si>
    <t>4.15</t>
  </si>
  <si>
    <t>4.16</t>
  </si>
  <si>
    <t>4.15 DEMOLICAO MANUAL DE CONCRETO SIMPLES</t>
  </si>
  <si>
    <t>4.16  PAVIMENTACAO LAJOTAS CONCRETO,ALTAMENTE VIBRADO,INTERTRAVADO</t>
  </si>
  <si>
    <t>ALVENARIA E REVESTIMENTO ESQUADRIAS</t>
  </si>
  <si>
    <t>11.013.0003-1</t>
  </si>
  <si>
    <t>VERGAS DE CONCRETO ARMADO PARA ALVENARIA,COM APROVEITAMENTO DA MADEIRA POR 10 VEZES</t>
  </si>
  <si>
    <t>4.17</t>
  </si>
  <si>
    <t>ÁREA  DE DEMOLIÇÃO (item 4.15)</t>
  </si>
  <si>
    <t>VERGAS</t>
  </si>
  <si>
    <t>COMPRIMENTO DO VÃO(M)</t>
  </si>
  <si>
    <t>ALTURA(M)</t>
  </si>
  <si>
    <t>LARGURA(M)</t>
  </si>
  <si>
    <t>VOLUME(M)³</t>
  </si>
  <si>
    <t>CONTRAVERGAS</t>
  </si>
  <si>
    <t>COMPRIMENTO (M)</t>
  </si>
  <si>
    <t>CONSIDERANDO PORTA DE 0,9 METROS</t>
  </si>
  <si>
    <t>CONSIDERANDO JANELADE 2,0 METROS</t>
  </si>
  <si>
    <t xml:space="preserve">                 09.015.0048-0                                           </t>
  </si>
  <si>
    <t>COBERTURA PÁTIO</t>
  </si>
  <si>
    <t>15.015.0315-0</t>
  </si>
  <si>
    <t>INSTALACAO DE UM CONJUNTO DE 4 TOMADAS,EMBUTIDO NA ALVENARIA ,EQUIVALENTE A 5 VARAS DE ELETRODUTO DE PVC RIGIDO DE 3/4",4 5,00M DE FIO 2,5MM2,CAIXAS,CONEXOES E TOMADAS DE EMBUTIR 2P+T,20A,COM PLACA FOSFORESCENTE,INCLUSIVE ABERTURA E FECHAMENTO DE RASGO EM ALVENARIA</t>
  </si>
  <si>
    <t>INSTALACAO DE UM CONJUNTO DE 4 TOMADAS,EMBUTIDO NA ALVENARIA ,EQUIVALENTE A 5 VARAS DE ELETRODUTO DE PVC RIGIDO DE 3/4",4 5,00M DE FIO 2,5MM2,CAIXAS,CONEXOES E TOMADAS DE EMBUTIR 2P+T,20A</t>
  </si>
  <si>
    <t>100 metro de cabo 2,5 mm brasilitr</t>
  </si>
  <si>
    <t>banheiro</t>
  </si>
  <si>
    <t xml:space="preserve">4 mm mm </t>
  </si>
  <si>
    <t>15.008.0085-0</t>
  </si>
  <si>
    <t>CABO DE COBRE FLEXIVEL COM ISOLAMENTO TERMOPLASTICO,COMPREENDENDO:PREPARO,CORTE E ENFIACAO EM ELETRODUTOS,NA BITOLA DE 2,5MM2, 450/750V.FORNECIMENTO E COLOCACAO</t>
  </si>
  <si>
    <t>LAMPADA LED, BULBO, A60, 15W, 100/240V, BASE E-27. FORNECIMENTO E COLOCACAO</t>
  </si>
  <si>
    <t>IT 30.50.0100 (/)</t>
  </si>
  <si>
    <t xml:space="preserve"> LAMPADA LED, BULBO, A60, 15W, 100/240V, BASE E-27. FORNECIMENTO E COLOCACAO.</t>
  </si>
  <si>
    <t>CABO DE COBRE FLEXIVEL COM ISOLAMENTO TERMOPLASTICO,4MM2</t>
  </si>
  <si>
    <t>CABO DE COBRE FLEXIVEL COM ISOLAMENTO TERMOPLASTICO,2,5 MM2</t>
  </si>
  <si>
    <t>CABO DE COBRE FLEXIVEL COM ISOLAMENTO TERMOPLASTICO,6,00MM</t>
  </si>
  <si>
    <t>4.18</t>
  </si>
  <si>
    <t>4.17 VEERGA E CONTRAVERGA</t>
  </si>
  <si>
    <t>4.18  PAREDE DIVISORIA P/SANITARIOS E BANHEIROS DE MARMORITE</t>
  </si>
  <si>
    <t>teto</t>
  </si>
  <si>
    <t>alveraria,pliares,vigas</t>
  </si>
  <si>
    <t>15.036.0082-0</t>
  </si>
  <si>
    <t>TUBO DE PVC RIGIDO,CONFORME ABNT NBR-5688 DE 100MM,LINHA REFORCADA,SOLDAVEL,EXCLUSIVE EMENDAS,CONEXOES,ABERTURA E FECHAMENTO DE RASGO.FORNECIMENTO E ASSENTAMENTO</t>
  </si>
  <si>
    <t>06.014.0064-0</t>
  </si>
  <si>
    <t>7.32</t>
  </si>
  <si>
    <t>sapata( sala nova)</t>
  </si>
  <si>
    <t>CAIXA DE PASSAGEM EM ALVENARIA DE TIJOLO MACICO(7X10X20CM),E M PAREDES DE UMA VEZ(0,20M),DE 0,60X0,60X0,80M,UTILIZANDO ARGAMASSA DE CIMENTO E AREIA,NO TRACO 1:4 EM VOLUME,COM FUNDO EM CONCRETO SIMPLES PROVIDO DE CALHA INTERNA,SENDO AS PAREDES REVESTIDAS INTERNAMENTE COM A MESMA ARGAMASSA,INCLUSIVE TA</t>
  </si>
  <si>
    <t>CAIXA DE PASSAGEM EM ALVENARIA DE TIJOLO MACICO(7X10X20CM),E M PAREDES DE UMA VEZ(0,20M),DE 0,60X0,60X0,80M</t>
  </si>
  <si>
    <t xml:space="preserve"> CABO DE COBRE RIGIDO,SECAO DE 25MM2,</t>
  </si>
  <si>
    <t>Aperibé,15 de julho de 2024</t>
  </si>
  <si>
    <t xml:space="preserve">itens 8.0,9.0 e 10.0 são referentes ao processo 132/2023 ,Secretaria Municipal de Educação </t>
  </si>
  <si>
    <t>15.011.0018-0</t>
  </si>
  <si>
    <t>PROFUNDIDADE</t>
  </si>
  <si>
    <t>LARGURAm)</t>
  </si>
  <si>
    <t>QUANTIDADE(m)</t>
  </si>
  <si>
    <t>COMP. LINEAR(m)</t>
  </si>
  <si>
    <t>06/2024</t>
  </si>
  <si>
    <t>ANEXO I-B - PLANILHA ORÇAMENTÁRIA</t>
  </si>
  <si>
    <t>ANEXO I-C- Cronograma Fisico-Financeiro</t>
  </si>
  <si>
    <t xml:space="preserve">Anexo ID - COMPOSIÇÃO   DO   B.D.I OBRAS CONVENCIONAIS  </t>
  </si>
  <si>
    <t>Anexo IE - COMPOSIÇÃO   DO   B.D.I - Elétrica</t>
  </si>
  <si>
    <t>Anexo IF - MEMORIAL DE CÁLCULO</t>
  </si>
  <si>
    <t>Anexo IG - COMPOSIÇÃO MUDAS</t>
  </si>
  <si>
    <t>Local e Data</t>
  </si>
  <si>
    <t>_______________________
Responsavel tecnico:
Registro na Entidade Profissional:</t>
  </si>
  <si>
    <r>
      <rPr>
        <b/>
        <sz val="10"/>
        <color theme="1"/>
        <rFont val="Calibri"/>
        <family val="2"/>
        <scheme val="minor"/>
      </rPr>
      <t xml:space="preserve">Estrutura </t>
    </r>
    <r>
      <rPr>
        <sz val="10"/>
        <color theme="1"/>
        <rFont val="Calibri"/>
        <family val="2"/>
        <scheme val="minor"/>
      </rPr>
      <t>Caixa-d’água/almoxarifado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</si>
</sst>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&quot;R$&quot;* #,##0.00_-;\-&quot;R$&quot;* #,##0.00_-;_-&quot;R$&quot;* &quot;-&quot;??_-;_-@_-"/>
    <numFmt numFmtId="164" formatCode="_-&quot;R$&quot;\ * #,##0.00_-;\-&quot;R$&quot;\ * #,##0.00_-;_-&quot;R$&quot;\ * &quot;-&quot;??_-;_-@_-"/>
    <numFmt numFmtId="165" formatCode="&quot;R$&quot;\ #,##0.00"/>
    <numFmt numFmtId="166" formatCode="_-* #,##0.00_-;\-* #,##0.00_-;_-* &quot;-&quot;??_-;_-@"/>
    <numFmt numFmtId="167" formatCode="_(&quot;R$ &quot;* #,##0.00_);_(&quot;R$ &quot;* \(#,##0.00\);_(&quot;R$ &quot;* &quot;-&quot;??_);_(@_)"/>
    <numFmt numFmtId="168" formatCode="&quot;R$ &quot;#,##0.00"/>
    <numFmt numFmtId="169" formatCode="##.##000##"/>
    <numFmt numFmtId="170" formatCode="##.##000"/>
    <numFmt numFmtId="171" formatCode="_-[$R$-416]\ * #,##0.00_-;\-[$R$-416]\ * #,##0.00_-;_-[$R$-416]\ * &quot;-&quot;??_-;_-@_-"/>
    <numFmt numFmtId="172" formatCode="#,##0.00_ ;[Red]\-#,##0.00\ "/>
    <numFmt numFmtId="173" formatCode="0.000"/>
  </numFmts>
  <fonts count="55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0"/>
      <color rgb="FF000000"/>
      <name val="Arial"/>
      <family val="2"/>
    </font>
    <font>
      <b/>
      <sz val="16"/>
      <color theme="1"/>
      <name val="Arial"/>
      <family val="2"/>
    </font>
    <font>
      <sz val="11"/>
      <color theme="1"/>
      <name val="Calibri"/>
      <family val="2"/>
    </font>
    <font>
      <sz val="10"/>
      <name val="Arial"/>
      <family val="2"/>
    </font>
    <font>
      <sz val="10"/>
      <color theme="1"/>
      <name val="Noto Sans Symbols"/>
    </font>
    <font>
      <b/>
      <sz val="7"/>
      <color theme="1"/>
      <name val="Arial"/>
      <family val="2"/>
    </font>
    <font>
      <b/>
      <sz val="12"/>
      <color theme="1"/>
      <name val="Calibri"/>
      <family val="2"/>
    </font>
    <font>
      <sz val="9"/>
      <color theme="1"/>
      <name val="Calibri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1"/>
      <color theme="1"/>
      <name val="Times New Roman"/>
      <family val="1"/>
    </font>
    <font>
      <sz val="8"/>
      <color theme="1"/>
      <name val="Calibri"/>
      <family val="2"/>
      <scheme val="minor"/>
    </font>
    <font>
      <b/>
      <u/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8"/>
      <color rgb="FF008000"/>
      <name val="Calibri"/>
      <family val="2"/>
      <scheme val="minor"/>
    </font>
    <font>
      <sz val="9"/>
      <color rgb="FF000000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Times New Roman"/>
      <family val="1"/>
    </font>
    <font>
      <b/>
      <sz val="9"/>
      <color theme="1"/>
      <name val="Times New Roman"/>
      <family val="1"/>
    </font>
    <font>
      <sz val="8"/>
      <color theme="1"/>
      <name val="Times New Roman"/>
      <family val="1"/>
    </font>
    <font>
      <sz val="10"/>
      <color rgb="FFFF0000"/>
      <name val="Arial"/>
      <family val="2"/>
    </font>
    <font>
      <sz val="14"/>
      <color rgb="FF00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2"/>
      <color rgb="FF000000"/>
      <name val="Arial"/>
      <family val="2"/>
    </font>
    <font>
      <b/>
      <i/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Arial"/>
      <family val="2"/>
    </font>
    <font>
      <sz val="10"/>
      <color theme="1"/>
      <name val="Times New Roman"/>
      <family val="1"/>
    </font>
    <font>
      <b/>
      <sz val="10"/>
      <color theme="1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rgb="FFBFBFBF"/>
      </patternFill>
    </fill>
    <fill>
      <patternFill patternType="solid">
        <fgColor theme="4" tint="0.79998168889431442"/>
        <bgColor indexed="41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rgb="FFBFBFBF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B0F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/>
      <right/>
      <top style="thin">
        <color indexed="64"/>
      </top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5" fillId="0" borderId="0"/>
    <xf numFmtId="0" fontId="13" fillId="0" borderId="0"/>
    <xf numFmtId="0" fontId="11" fillId="0" borderId="0"/>
    <xf numFmtId="0" fontId="22" fillId="0" borderId="0"/>
    <xf numFmtId="164" fontId="11" fillId="0" borderId="0" applyFont="0" applyFill="0" applyBorder="0" applyAlignment="0" applyProtection="0"/>
    <xf numFmtId="0" fontId="2" fillId="0" borderId="0"/>
    <xf numFmtId="0" fontId="40" fillId="0" borderId="0" applyNumberFormat="0" applyFill="0" applyBorder="0" applyAlignment="0" applyProtection="0"/>
  </cellStyleXfs>
  <cellXfs count="541">
    <xf numFmtId="0" fontId="0" fillId="0" borderId="0" xfId="0"/>
    <xf numFmtId="0" fontId="5" fillId="0" borderId="0" xfId="2"/>
    <xf numFmtId="168" fontId="6" fillId="0" borderId="0" xfId="2" applyNumberFormat="1" applyFont="1" applyAlignment="1">
      <alignment horizontal="center"/>
    </xf>
    <xf numFmtId="167" fontId="6" fillId="0" borderId="0" xfId="2" applyNumberFormat="1" applyFont="1" applyAlignment="1">
      <alignment horizontal="center"/>
    </xf>
    <xf numFmtId="10" fontId="7" fillId="2" borderId="0" xfId="2" applyNumberFormat="1" applyFont="1" applyFill="1" applyAlignment="1">
      <alignment horizontal="center"/>
    </xf>
    <xf numFmtId="0" fontId="7" fillId="2" borderId="0" xfId="2" applyFont="1" applyFill="1" applyAlignment="1">
      <alignment horizontal="left" wrapText="1"/>
    </xf>
    <xf numFmtId="0" fontId="8" fillId="0" borderId="0" xfId="2" applyFont="1"/>
    <xf numFmtId="0" fontId="2" fillId="2" borderId="0" xfId="1" applyFill="1"/>
    <xf numFmtId="0" fontId="3" fillId="0" borderId="0" xfId="3" applyFont="1"/>
    <xf numFmtId="0" fontId="3" fillId="3" borderId="0" xfId="3" applyFont="1" applyFill="1"/>
    <xf numFmtId="0" fontId="3" fillId="0" borderId="0" xfId="3" applyFont="1" applyAlignment="1">
      <alignment vertical="center"/>
    </xf>
    <xf numFmtId="0" fontId="9" fillId="0" borderId="0" xfId="3" applyFont="1" applyAlignment="1">
      <alignment horizontal="left" vertical="center"/>
    </xf>
    <xf numFmtId="0" fontId="4" fillId="3" borderId="0" xfId="3" applyFont="1" applyFill="1"/>
    <xf numFmtId="0" fontId="15" fillId="3" borderId="0" xfId="3" applyFont="1" applyFill="1"/>
    <xf numFmtId="49" fontId="18" fillId="3" borderId="0" xfId="3" applyNumberFormat="1" applyFont="1" applyFill="1" applyAlignment="1">
      <alignment horizontal="center" vertical="center"/>
    </xf>
    <xf numFmtId="0" fontId="15" fillId="3" borderId="0" xfId="3" applyFont="1" applyFill="1" applyAlignment="1">
      <alignment horizontal="center" vertical="center"/>
    </xf>
    <xf numFmtId="0" fontId="9" fillId="3" borderId="0" xfId="3" applyFont="1" applyFill="1"/>
    <xf numFmtId="0" fontId="19" fillId="0" borderId="0" xfId="3" applyFont="1"/>
    <xf numFmtId="0" fontId="20" fillId="0" borderId="0" xfId="3" applyFont="1"/>
    <xf numFmtId="0" fontId="2" fillId="0" borderId="0" xfId="1"/>
    <xf numFmtId="0" fontId="9" fillId="3" borderId="0" xfId="3" applyFont="1" applyFill="1" applyAlignment="1">
      <alignment horizontal="right" vertical="center"/>
    </xf>
    <xf numFmtId="0" fontId="13" fillId="0" borderId="0" xfId="3"/>
    <xf numFmtId="49" fontId="9" fillId="3" borderId="0" xfId="3" applyNumberFormat="1" applyFont="1" applyFill="1" applyAlignment="1">
      <alignment horizontal="left" vertical="center"/>
    </xf>
    <xf numFmtId="0" fontId="11" fillId="0" borderId="0" xfId="4"/>
    <xf numFmtId="0" fontId="11" fillId="0" borderId="0" xfId="4" applyAlignment="1">
      <alignment horizontal="center"/>
    </xf>
    <xf numFmtId="2" fontId="3" fillId="0" borderId="0" xfId="1" applyNumberFormat="1" applyFont="1"/>
    <xf numFmtId="165" fontId="3" fillId="0" borderId="0" xfId="1" applyNumberFormat="1" applyFont="1"/>
    <xf numFmtId="167" fontId="5" fillId="0" borderId="0" xfId="2" applyNumberFormat="1"/>
    <xf numFmtId="0" fontId="23" fillId="0" borderId="0" xfId="4" applyFont="1"/>
    <xf numFmtId="0" fontId="8" fillId="0" borderId="0" xfId="4" applyFont="1"/>
    <xf numFmtId="0" fontId="24" fillId="0" borderId="0" xfId="1" applyFont="1" applyAlignment="1">
      <alignment horizontal="center" vertical="center"/>
    </xf>
    <xf numFmtId="0" fontId="24" fillId="2" borderId="0" xfId="1" applyFont="1" applyFill="1" applyAlignment="1">
      <alignment horizontal="center" vertical="center"/>
    </xf>
    <xf numFmtId="0" fontId="25" fillId="2" borderId="0" xfId="1" applyFont="1" applyFill="1" applyAlignment="1">
      <alignment horizontal="center" vertical="center" wrapText="1"/>
    </xf>
    <xf numFmtId="0" fontId="27" fillId="0" borderId="0" xfId="1" applyFont="1"/>
    <xf numFmtId="0" fontId="26" fillId="0" borderId="0" xfId="1" applyFont="1" applyAlignment="1">
      <alignment horizontal="center" vertical="center"/>
    </xf>
    <xf numFmtId="2" fontId="24" fillId="0" borderId="0" xfId="1" applyNumberFormat="1" applyFont="1"/>
    <xf numFmtId="165" fontId="24" fillId="0" borderId="0" xfId="1" applyNumberFormat="1" applyFont="1"/>
    <xf numFmtId="0" fontId="28" fillId="0" borderId="0" xfId="2" applyFont="1"/>
    <xf numFmtId="0" fontId="6" fillId="0" borderId="0" xfId="2" applyFont="1"/>
    <xf numFmtId="0" fontId="7" fillId="0" borderId="0" xfId="2" applyFont="1" applyAlignment="1">
      <alignment vertical="center" wrapText="1"/>
    </xf>
    <xf numFmtId="0" fontId="29" fillId="0" borderId="0" xfId="1" applyFont="1"/>
    <xf numFmtId="170" fontId="7" fillId="4" borderId="0" xfId="2" applyNumberFormat="1" applyFont="1" applyFill="1" applyAlignment="1">
      <alignment horizontal="center" vertical="center"/>
    </xf>
    <xf numFmtId="169" fontId="7" fillId="4" borderId="1" xfId="2" applyNumberFormat="1" applyFont="1" applyFill="1" applyBorder="1" applyAlignment="1">
      <alignment horizontal="center" vertical="center"/>
    </xf>
    <xf numFmtId="169" fontId="7" fillId="4" borderId="0" xfId="2" applyNumberFormat="1" applyFont="1" applyFill="1" applyAlignment="1">
      <alignment horizontal="center" vertical="center"/>
    </xf>
    <xf numFmtId="0" fontId="28" fillId="0" borderId="1" xfId="2" applyFont="1" applyBorder="1" applyAlignment="1">
      <alignment horizontal="center" vertical="center"/>
    </xf>
    <xf numFmtId="49" fontId="7" fillId="0" borderId="1" xfId="2" applyNumberFormat="1" applyFont="1" applyBorder="1" applyAlignment="1">
      <alignment vertical="center" wrapText="1"/>
    </xf>
    <xf numFmtId="10" fontId="28" fillId="0" borderId="1" xfId="2" applyNumberFormat="1" applyFont="1" applyBorder="1" applyAlignment="1">
      <alignment horizontal="center" vertical="center"/>
    </xf>
    <xf numFmtId="167" fontId="28" fillId="0" borderId="1" xfId="2" applyNumberFormat="1" applyFont="1" applyBorder="1" applyAlignment="1">
      <alignment horizontal="center" vertical="center"/>
    </xf>
    <xf numFmtId="0" fontId="29" fillId="0" borderId="0" xfId="2" applyFont="1" applyAlignment="1">
      <alignment horizontal="center" vertical="center"/>
    </xf>
    <xf numFmtId="0" fontId="8" fillId="0" borderId="0" xfId="3" applyFont="1"/>
    <xf numFmtId="0" fontId="33" fillId="0" borderId="0" xfId="3" applyFont="1" applyAlignment="1">
      <alignment vertical="center" wrapText="1"/>
    </xf>
    <xf numFmtId="0" fontId="29" fillId="0" borderId="0" xfId="3" applyFont="1"/>
    <xf numFmtId="0" fontId="10" fillId="0" borderId="0" xfId="3" applyFont="1" applyAlignment="1">
      <alignment horizontal="center" vertical="center"/>
    </xf>
    <xf numFmtId="0" fontId="6" fillId="0" borderId="0" xfId="3" applyFont="1" applyAlignment="1">
      <alignment horizontal="center" vertical="center"/>
    </xf>
    <xf numFmtId="0" fontId="30" fillId="0" borderId="0" xfId="3" applyFont="1" applyAlignment="1">
      <alignment horizontal="center"/>
    </xf>
    <xf numFmtId="0" fontId="35" fillId="0" borderId="0" xfId="3" applyFont="1" applyAlignment="1">
      <alignment horizontal="center" vertical="center"/>
    </xf>
    <xf numFmtId="0" fontId="8" fillId="0" borderId="9" xfId="3" applyFont="1" applyBorder="1" applyAlignment="1">
      <alignment horizontal="left" vertical="center"/>
    </xf>
    <xf numFmtId="0" fontId="8" fillId="0" borderId="10" xfId="3" applyFont="1" applyBorder="1" applyAlignment="1">
      <alignment horizontal="center" vertical="center"/>
    </xf>
    <xf numFmtId="10" fontId="8" fillId="0" borderId="11" xfId="3" applyNumberFormat="1" applyFont="1" applyBorder="1" applyAlignment="1">
      <alignment horizontal="center" vertical="center"/>
    </xf>
    <xf numFmtId="0" fontId="8" fillId="0" borderId="0" xfId="3" applyFont="1" applyAlignment="1">
      <alignment horizontal="left" vertical="center"/>
    </xf>
    <xf numFmtId="0" fontId="8" fillId="0" borderId="0" xfId="3" applyFont="1" applyAlignment="1">
      <alignment horizontal="center" vertical="center"/>
    </xf>
    <xf numFmtId="10" fontId="8" fillId="0" borderId="0" xfId="3" applyNumberFormat="1" applyFont="1" applyAlignment="1">
      <alignment horizontal="center" vertical="center"/>
    </xf>
    <xf numFmtId="0" fontId="11" fillId="3" borderId="0" xfId="3" applyFont="1" applyFill="1" applyAlignment="1">
      <alignment horizontal="center"/>
    </xf>
    <xf numFmtId="0" fontId="8" fillId="3" borderId="0" xfId="3" applyFont="1" applyFill="1"/>
    <xf numFmtId="0" fontId="8" fillId="0" borderId="12" xfId="3" applyFont="1" applyBorder="1" applyAlignment="1">
      <alignment horizontal="left" vertical="center"/>
    </xf>
    <xf numFmtId="0" fontId="8" fillId="0" borderId="13" xfId="3" applyFont="1" applyBorder="1" applyAlignment="1">
      <alignment horizontal="center" vertical="center"/>
    </xf>
    <xf numFmtId="10" fontId="8" fillId="0" borderId="14" xfId="3" applyNumberFormat="1" applyFont="1" applyBorder="1" applyAlignment="1">
      <alignment horizontal="center" vertical="center"/>
    </xf>
    <xf numFmtId="0" fontId="8" fillId="0" borderId="15" xfId="3" applyFont="1" applyBorder="1" applyAlignment="1">
      <alignment horizontal="left" vertical="center"/>
    </xf>
    <xf numFmtId="0" fontId="8" fillId="0" borderId="16" xfId="3" applyFont="1" applyBorder="1" applyAlignment="1">
      <alignment horizontal="center" vertical="center"/>
    </xf>
    <xf numFmtId="10" fontId="8" fillId="0" borderId="17" xfId="3" applyNumberFormat="1" applyFont="1" applyBorder="1" applyAlignment="1">
      <alignment horizontal="center" vertical="center"/>
    </xf>
    <xf numFmtId="0" fontId="8" fillId="0" borderId="18" xfId="3" applyFont="1" applyBorder="1" applyAlignment="1">
      <alignment horizontal="left" vertical="center"/>
    </xf>
    <xf numFmtId="0" fontId="8" fillId="0" borderId="19" xfId="3" applyFont="1" applyBorder="1" applyAlignment="1">
      <alignment horizontal="center" vertical="center"/>
    </xf>
    <xf numFmtId="10" fontId="8" fillId="0" borderId="20" xfId="3" applyNumberFormat="1" applyFont="1" applyBorder="1" applyAlignment="1">
      <alignment horizontal="center" vertical="center"/>
    </xf>
    <xf numFmtId="9" fontId="8" fillId="0" borderId="0" xfId="3" applyNumberFormat="1" applyFont="1"/>
    <xf numFmtId="0" fontId="8" fillId="0" borderId="21" xfId="3" applyFont="1" applyBorder="1" applyAlignment="1">
      <alignment vertical="center"/>
    </xf>
    <xf numFmtId="0" fontId="8" fillId="0" borderId="22" xfId="3" applyFont="1" applyBorder="1" applyAlignment="1">
      <alignment vertical="center"/>
    </xf>
    <xf numFmtId="10" fontId="8" fillId="0" borderId="23" xfId="3" applyNumberFormat="1" applyFont="1" applyBorder="1" applyAlignment="1">
      <alignment vertical="center"/>
    </xf>
    <xf numFmtId="0" fontId="8" fillId="0" borderId="0" xfId="3" applyFont="1" applyAlignment="1">
      <alignment vertical="center"/>
    </xf>
    <xf numFmtId="10" fontId="8" fillId="0" borderId="0" xfId="3" applyNumberFormat="1" applyFont="1" applyAlignment="1">
      <alignment vertical="center"/>
    </xf>
    <xf numFmtId="0" fontId="8" fillId="0" borderId="24" xfId="3" applyFont="1" applyBorder="1" applyAlignment="1">
      <alignment horizontal="left" vertical="center"/>
    </xf>
    <xf numFmtId="0" fontId="8" fillId="0" borderId="25" xfId="3" applyFont="1" applyBorder="1" applyAlignment="1">
      <alignment horizontal="left" vertical="center"/>
    </xf>
    <xf numFmtId="0" fontId="8" fillId="0" borderId="26" xfId="3" applyFont="1" applyBorder="1" applyAlignment="1">
      <alignment vertical="center"/>
    </xf>
    <xf numFmtId="10" fontId="6" fillId="0" borderId="29" xfId="3" applyNumberFormat="1" applyFont="1" applyBorder="1" applyAlignment="1">
      <alignment horizontal="center" vertical="center" wrapText="1"/>
    </xf>
    <xf numFmtId="10" fontId="6" fillId="0" borderId="0" xfId="3" applyNumberFormat="1" applyFont="1" applyAlignment="1">
      <alignment horizontal="center" vertical="center" wrapText="1"/>
    </xf>
    <xf numFmtId="0" fontId="6" fillId="0" borderId="0" xfId="3" applyFont="1" applyAlignment="1">
      <alignment vertical="center" wrapText="1"/>
    </xf>
    <xf numFmtId="0" fontId="6" fillId="0" borderId="0" xfId="3" applyFont="1" applyAlignment="1">
      <alignment horizontal="left" vertical="center"/>
    </xf>
    <xf numFmtId="0" fontId="24" fillId="3" borderId="0" xfId="3" applyFont="1" applyFill="1" applyAlignment="1">
      <alignment horizontal="center" vertical="center" wrapText="1"/>
    </xf>
    <xf numFmtId="0" fontId="30" fillId="0" borderId="0" xfId="3" applyFont="1" applyAlignment="1">
      <alignment vertical="center"/>
    </xf>
    <xf numFmtId="0" fontId="28" fillId="0" borderId="0" xfId="3" applyFont="1"/>
    <xf numFmtId="2" fontId="8" fillId="3" borderId="0" xfId="3" applyNumberFormat="1" applyFont="1" applyFill="1" applyAlignment="1">
      <alignment horizontal="center" vertical="center"/>
    </xf>
    <xf numFmtId="0" fontId="8" fillId="3" borderId="0" xfId="3" applyFont="1" applyFill="1" applyAlignment="1">
      <alignment vertical="center"/>
    </xf>
    <xf numFmtId="10" fontId="8" fillId="3" borderId="0" xfId="3" applyNumberFormat="1" applyFont="1" applyFill="1" applyAlignment="1">
      <alignment horizontal="center" vertical="center"/>
    </xf>
    <xf numFmtId="4" fontId="8" fillId="3" borderId="0" xfId="3" applyNumberFormat="1" applyFont="1" applyFill="1" applyAlignment="1">
      <alignment vertical="center"/>
    </xf>
    <xf numFmtId="2" fontId="6" fillId="3" borderId="0" xfId="3" applyNumberFormat="1" applyFont="1" applyFill="1" applyAlignment="1">
      <alignment horizontal="center" vertical="center"/>
    </xf>
    <xf numFmtId="0" fontId="36" fillId="3" borderId="0" xfId="3" applyFont="1" applyFill="1"/>
    <xf numFmtId="0" fontId="26" fillId="3" borderId="0" xfId="3" applyFont="1" applyFill="1"/>
    <xf numFmtId="0" fontId="24" fillId="3" borderId="0" xfId="3" applyFont="1" applyFill="1"/>
    <xf numFmtId="2" fontId="36" fillId="3" borderId="0" xfId="3" applyNumberFormat="1" applyFont="1" applyFill="1" applyAlignment="1">
      <alignment horizontal="center" vertical="center"/>
    </xf>
    <xf numFmtId="0" fontId="32" fillId="3" borderId="2" xfId="1" applyFont="1" applyFill="1" applyBorder="1" applyAlignment="1">
      <alignment horizontal="center" vertical="center"/>
    </xf>
    <xf numFmtId="165" fontId="32" fillId="2" borderId="2" xfId="1" applyNumberFormat="1" applyFont="1" applyFill="1" applyBorder="1" applyAlignment="1">
      <alignment horizontal="center" vertical="center"/>
    </xf>
    <xf numFmtId="0" fontId="31" fillId="0" borderId="0" xfId="1" applyFont="1" applyAlignment="1">
      <alignment vertical="center" wrapText="1"/>
    </xf>
    <xf numFmtId="0" fontId="37" fillId="2" borderId="0" xfId="1" applyFont="1" applyFill="1"/>
    <xf numFmtId="165" fontId="32" fillId="2" borderId="35" xfId="1" applyNumberFormat="1" applyFont="1" applyFill="1" applyBorder="1" applyAlignment="1">
      <alignment horizontal="center" vertical="center" wrapText="1"/>
    </xf>
    <xf numFmtId="0" fontId="31" fillId="2" borderId="0" xfId="1" applyFont="1" applyFill="1" applyAlignment="1">
      <alignment horizontal="center" vertical="center" wrapText="1"/>
    </xf>
    <xf numFmtId="0" fontId="31" fillId="2" borderId="0" xfId="1" applyFont="1" applyFill="1" applyAlignment="1">
      <alignment horizontal="left" vertical="top" wrapText="1"/>
    </xf>
    <xf numFmtId="0" fontId="37" fillId="2" borderId="0" xfId="1" applyFont="1" applyFill="1" applyAlignment="1">
      <alignment horizontal="center" vertical="center"/>
    </xf>
    <xf numFmtId="165" fontId="32" fillId="2" borderId="1" xfId="1" applyNumberFormat="1" applyFont="1" applyFill="1" applyBorder="1" applyAlignment="1">
      <alignment horizontal="center" vertical="center" wrapText="1"/>
    </xf>
    <xf numFmtId="0" fontId="2" fillId="0" borderId="0" xfId="7"/>
    <xf numFmtId="0" fontId="12" fillId="0" borderId="0" xfId="7" applyFont="1" applyAlignment="1">
      <alignment horizontal="center" vertical="center"/>
    </xf>
    <xf numFmtId="0" fontId="9" fillId="0" borderId="0" xfId="7" applyFont="1" applyAlignment="1">
      <alignment horizontal="center" vertical="center"/>
    </xf>
    <xf numFmtId="0" fontId="21" fillId="0" borderId="0" xfId="7" applyFont="1" applyAlignment="1">
      <alignment horizontal="center"/>
    </xf>
    <xf numFmtId="0" fontId="14" fillId="0" borderId="0" xfId="7" applyFont="1" applyAlignment="1">
      <alignment horizontal="center" vertical="center"/>
    </xf>
    <xf numFmtId="0" fontId="8" fillId="0" borderId="9" xfId="7" applyFont="1" applyBorder="1" applyAlignment="1">
      <alignment horizontal="left" vertical="center"/>
    </xf>
    <xf numFmtId="0" fontId="8" fillId="0" borderId="10" xfId="7" applyFont="1" applyBorder="1" applyAlignment="1">
      <alignment horizontal="center" vertical="center"/>
    </xf>
    <xf numFmtId="10" fontId="8" fillId="0" borderId="11" xfId="7" applyNumberFormat="1" applyFont="1" applyBorder="1" applyAlignment="1">
      <alignment horizontal="center" vertical="center"/>
    </xf>
    <xf numFmtId="0" fontId="3" fillId="0" borderId="0" xfId="7" applyFont="1" applyAlignment="1">
      <alignment horizontal="left" vertical="center"/>
    </xf>
    <xf numFmtId="0" fontId="3" fillId="0" borderId="0" xfId="7" applyFont="1" applyAlignment="1">
      <alignment horizontal="center" vertical="center"/>
    </xf>
    <xf numFmtId="10" fontId="3" fillId="0" borderId="0" xfId="7" applyNumberFormat="1" applyFont="1" applyAlignment="1">
      <alignment horizontal="center" vertical="center"/>
    </xf>
    <xf numFmtId="0" fontId="15" fillId="3" borderId="0" xfId="7" applyFont="1" applyFill="1" applyAlignment="1">
      <alignment horizontal="center"/>
    </xf>
    <xf numFmtId="0" fontId="3" fillId="3" borderId="0" xfId="7" applyFont="1" applyFill="1"/>
    <xf numFmtId="0" fontId="8" fillId="0" borderId="12" xfId="7" applyFont="1" applyBorder="1" applyAlignment="1">
      <alignment horizontal="left" vertical="center"/>
    </xf>
    <xf numFmtId="0" fontId="8" fillId="0" borderId="13" xfId="7" applyFont="1" applyBorder="1" applyAlignment="1">
      <alignment horizontal="center" vertical="center"/>
    </xf>
    <xf numFmtId="10" fontId="8" fillId="0" borderId="14" xfId="7" applyNumberFormat="1" applyFont="1" applyBorder="1" applyAlignment="1">
      <alignment horizontal="center" vertical="center"/>
    </xf>
    <xf numFmtId="0" fontId="3" fillId="0" borderId="0" xfId="7" applyFont="1"/>
    <xf numFmtId="0" fontId="8" fillId="0" borderId="15" xfId="7" applyFont="1" applyBorder="1" applyAlignment="1">
      <alignment horizontal="left" vertical="center"/>
    </xf>
    <xf numFmtId="0" fontId="8" fillId="0" borderId="16" xfId="7" applyFont="1" applyBorder="1" applyAlignment="1">
      <alignment horizontal="center" vertical="center"/>
    </xf>
    <xf numFmtId="10" fontId="8" fillId="0" borderId="17" xfId="7" applyNumberFormat="1" applyFont="1" applyBorder="1" applyAlignment="1">
      <alignment horizontal="center" vertical="center"/>
    </xf>
    <xf numFmtId="9" fontId="3" fillId="0" borderId="0" xfId="7" applyNumberFormat="1" applyFont="1"/>
    <xf numFmtId="0" fontId="3" fillId="0" borderId="0" xfId="7" applyFont="1" applyAlignment="1">
      <alignment vertical="center"/>
    </xf>
    <xf numFmtId="10" fontId="3" fillId="0" borderId="0" xfId="7" applyNumberFormat="1" applyFont="1" applyAlignment="1">
      <alignment vertical="center"/>
    </xf>
    <xf numFmtId="10" fontId="6" fillId="0" borderId="26" xfId="7" applyNumberFormat="1" applyFont="1" applyBorder="1" applyAlignment="1">
      <alignment horizontal="center" vertical="center" wrapText="1"/>
    </xf>
    <xf numFmtId="10" fontId="9" fillId="0" borderId="0" xfId="7" applyNumberFormat="1" applyFont="1" applyAlignment="1">
      <alignment horizontal="center" vertical="center" wrapText="1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horizontal="left" vertical="center"/>
    </xf>
    <xf numFmtId="0" fontId="4" fillId="3" borderId="0" xfId="7" applyFont="1" applyFill="1" applyAlignment="1">
      <alignment horizontal="center" vertical="center" wrapText="1"/>
    </xf>
    <xf numFmtId="0" fontId="5" fillId="0" borderId="0" xfId="7" applyFont="1"/>
    <xf numFmtId="0" fontId="15" fillId="3" borderId="0" xfId="7" applyFont="1" applyFill="1"/>
    <xf numFmtId="49" fontId="18" fillId="3" borderId="0" xfId="7" applyNumberFormat="1" applyFont="1" applyFill="1" applyAlignment="1">
      <alignment horizontal="center" vertical="center"/>
    </xf>
    <xf numFmtId="0" fontId="9" fillId="3" borderId="0" xfId="7" applyFont="1" applyFill="1" applyAlignment="1">
      <alignment horizontal="right" vertical="center"/>
    </xf>
    <xf numFmtId="0" fontId="15" fillId="3" borderId="0" xfId="7" applyFont="1" applyFill="1" applyAlignment="1">
      <alignment horizontal="center" vertical="center"/>
    </xf>
    <xf numFmtId="49" fontId="9" fillId="3" borderId="0" xfId="7" applyNumberFormat="1" applyFont="1" applyFill="1" applyAlignment="1">
      <alignment horizontal="left" vertical="center"/>
    </xf>
    <xf numFmtId="0" fontId="4" fillId="3" borderId="0" xfId="7" applyFont="1" applyFill="1"/>
    <xf numFmtId="0" fontId="9" fillId="3" borderId="0" xfId="7" applyFont="1" applyFill="1"/>
    <xf numFmtId="0" fontId="19" fillId="0" borderId="0" xfId="7" applyFont="1"/>
    <xf numFmtId="0" fontId="20" fillId="0" borderId="0" xfId="7" applyFont="1"/>
    <xf numFmtId="0" fontId="32" fillId="0" borderId="35" xfId="1" applyFont="1" applyBorder="1" applyAlignment="1">
      <alignment horizontal="center" vertical="center" wrapText="1"/>
    </xf>
    <xf numFmtId="1" fontId="0" fillId="0" borderId="0" xfId="0" applyNumberFormat="1"/>
    <xf numFmtId="0" fontId="2" fillId="0" borderId="0" xfId="1" applyAlignment="1">
      <alignment horizontal="center"/>
    </xf>
    <xf numFmtId="0" fontId="27" fillId="0" borderId="0" xfId="1" applyFont="1" applyAlignment="1">
      <alignment horizontal="center"/>
    </xf>
    <xf numFmtId="0" fontId="31" fillId="0" borderId="0" xfId="1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40" fillId="0" borderId="0" xfId="8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vertical="center"/>
    </xf>
    <xf numFmtId="164" fontId="0" fillId="0" borderId="1" xfId="6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left" wrapText="1"/>
    </xf>
    <xf numFmtId="165" fontId="10" fillId="0" borderId="1" xfId="1" applyNumberFormat="1" applyFont="1" applyBorder="1" applyAlignment="1">
      <alignment horizontal="center" vertical="center"/>
    </xf>
    <xf numFmtId="0" fontId="24" fillId="0" borderId="0" xfId="4" applyFont="1"/>
    <xf numFmtId="0" fontId="42" fillId="0" borderId="0" xfId="4" applyFont="1" applyAlignment="1">
      <alignment wrapText="1"/>
    </xf>
    <xf numFmtId="0" fontId="43" fillId="0" borderId="0" xfId="4" applyFont="1" applyAlignment="1">
      <alignment wrapText="1"/>
    </xf>
    <xf numFmtId="0" fontId="43" fillId="0" borderId="32" xfId="4" applyFont="1" applyBorder="1" applyAlignment="1">
      <alignment wrapText="1"/>
    </xf>
    <xf numFmtId="0" fontId="42" fillId="0" borderId="0" xfId="4" applyFont="1" applyAlignment="1">
      <alignment horizontal="center" wrapText="1"/>
    </xf>
    <xf numFmtId="0" fontId="43" fillId="0" borderId="0" xfId="4" applyFont="1" applyAlignment="1">
      <alignment horizontal="center" wrapText="1"/>
    </xf>
    <xf numFmtId="0" fontId="24" fillId="0" borderId="0" xfId="4" applyFont="1" applyAlignment="1">
      <alignment vertical="center" wrapText="1"/>
    </xf>
    <xf numFmtId="0" fontId="0" fillId="0" borderId="0" xfId="4" applyFont="1"/>
    <xf numFmtId="2" fontId="0" fillId="0" borderId="0" xfId="0" applyNumberFormat="1"/>
    <xf numFmtId="49" fontId="26" fillId="8" borderId="1" xfId="1" applyNumberFormat="1" applyFont="1" applyFill="1" applyBorder="1" applyAlignment="1">
      <alignment horizontal="center" vertical="center"/>
    </xf>
    <xf numFmtId="10" fontId="26" fillId="9" borderId="1" xfId="3" applyNumberFormat="1" applyFont="1" applyFill="1" applyBorder="1" applyAlignment="1">
      <alignment horizontal="center" vertical="center" wrapText="1"/>
    </xf>
    <xf numFmtId="0" fontId="1" fillId="0" borderId="0" xfId="1" applyFont="1" applyAlignment="1">
      <alignment horizontal="left" vertical="center" wrapText="1"/>
    </xf>
    <xf numFmtId="1" fontId="1" fillId="0" borderId="0" xfId="0" applyNumberFormat="1" applyFont="1" applyAlignment="1">
      <alignment horizontal="center" vertical="center"/>
    </xf>
    <xf numFmtId="165" fontId="1" fillId="2" borderId="0" xfId="1" applyNumberFormat="1" applyFont="1" applyFill="1" applyAlignment="1">
      <alignment horizontal="center" vertical="center" wrapText="1"/>
    </xf>
    <xf numFmtId="0" fontId="24" fillId="0" borderId="0" xfId="1" applyFont="1" applyAlignment="1">
      <alignment horizontal="center" vertical="center" wrapText="1"/>
    </xf>
    <xf numFmtId="0" fontId="25" fillId="0" borderId="0" xfId="1" applyFont="1" applyAlignment="1">
      <alignment horizontal="center" vertical="center"/>
    </xf>
    <xf numFmtId="0" fontId="27" fillId="0" borderId="0" xfId="1" applyFont="1" applyAlignment="1">
      <alignment horizontal="center" vertical="center"/>
    </xf>
    <xf numFmtId="0" fontId="31" fillId="0" borderId="32" xfId="1" applyFont="1" applyBorder="1" applyAlignment="1">
      <alignment vertical="center" wrapText="1"/>
    </xf>
    <xf numFmtId="0" fontId="8" fillId="0" borderId="1" xfId="4" applyFont="1" applyBorder="1" applyAlignment="1">
      <alignment horizontal="center" vertical="center"/>
    </xf>
    <xf numFmtId="2" fontId="6" fillId="0" borderId="1" xfId="4" applyNumberFormat="1" applyFont="1" applyBorder="1" applyAlignment="1">
      <alignment horizontal="center" vertical="center"/>
    </xf>
    <xf numFmtId="0" fontId="8" fillId="0" borderId="0" xfId="4" applyFont="1" applyAlignment="1">
      <alignment horizontal="center" vertical="center"/>
    </xf>
    <xf numFmtId="0" fontId="6" fillId="2" borderId="1" xfId="1" applyFont="1" applyFill="1" applyBorder="1" applyAlignment="1">
      <alignment horizontal="center" vertical="center"/>
    </xf>
    <xf numFmtId="0" fontId="6" fillId="0" borderId="0" xfId="4" applyFont="1" applyAlignment="1">
      <alignment horizontal="center" vertical="center"/>
    </xf>
    <xf numFmtId="0" fontId="8" fillId="0" borderId="0" xfId="4" quotePrefix="1" applyFont="1" applyAlignment="1">
      <alignment horizontal="center" vertical="center"/>
    </xf>
    <xf numFmtId="0" fontId="6" fillId="0" borderId="0" xfId="4" applyFont="1" applyAlignment="1">
      <alignment horizontal="center" vertical="center" wrapText="1"/>
    </xf>
    <xf numFmtId="2" fontId="6" fillId="0" borderId="0" xfId="4" applyNumberFormat="1" applyFont="1" applyAlignment="1">
      <alignment horizontal="center" vertical="center"/>
    </xf>
    <xf numFmtId="2" fontId="8" fillId="0" borderId="0" xfId="4" applyNumberFormat="1" applyFont="1" applyAlignment="1">
      <alignment horizontal="center" vertical="center" wrapText="1"/>
    </xf>
    <xf numFmtId="0" fontId="6" fillId="0" borderId="0" xfId="4" applyFont="1"/>
    <xf numFmtId="0" fontId="44" fillId="0" borderId="0" xfId="4" applyFont="1" applyAlignment="1">
      <alignment wrapText="1"/>
    </xf>
    <xf numFmtId="0" fontId="44" fillId="0" borderId="0" xfId="4" applyFont="1" applyAlignment="1">
      <alignment horizontal="center" wrapText="1"/>
    </xf>
    <xf numFmtId="0" fontId="8" fillId="0" borderId="0" xfId="4" applyFont="1" applyAlignment="1">
      <alignment horizontal="center" vertical="center" wrapText="1"/>
    </xf>
    <xf numFmtId="0" fontId="6" fillId="0" borderId="1" xfId="4" applyFont="1" applyBorder="1" applyAlignment="1">
      <alignment horizontal="center" wrapText="1"/>
    </xf>
    <xf numFmtId="0" fontId="6" fillId="0" borderId="1" xfId="4" applyFont="1" applyBorder="1" applyAlignment="1">
      <alignment horizontal="center"/>
    </xf>
    <xf numFmtId="0" fontId="8" fillId="0" borderId="1" xfId="4" applyFont="1" applyBorder="1" applyAlignment="1">
      <alignment horizontal="center"/>
    </xf>
    <xf numFmtId="0" fontId="6" fillId="0" borderId="0" xfId="4" applyFont="1" applyAlignment="1">
      <alignment horizontal="left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0" borderId="1" xfId="4" quotePrefix="1" applyFont="1" applyBorder="1" applyAlignment="1">
      <alignment horizontal="center" vertical="center"/>
    </xf>
    <xf numFmtId="0" fontId="45" fillId="2" borderId="0" xfId="1" applyFont="1" applyFill="1"/>
    <xf numFmtId="0" fontId="2" fillId="0" borderId="0" xfId="1" applyAlignment="1">
      <alignment horizontal="center" vertical="center"/>
    </xf>
    <xf numFmtId="0" fontId="32" fillId="0" borderId="0" xfId="1" applyFont="1" applyAlignment="1">
      <alignment horizontal="center" vertical="center" wrapText="1"/>
    </xf>
    <xf numFmtId="165" fontId="32" fillId="2" borderId="0" xfId="1" applyNumberFormat="1" applyFont="1" applyFill="1" applyAlignment="1">
      <alignment horizontal="center" vertical="center" wrapText="1"/>
    </xf>
    <xf numFmtId="0" fontId="8" fillId="0" borderId="1" xfId="4" applyFont="1" applyBorder="1" applyAlignment="1">
      <alignment horizontal="center" vertical="center" wrapText="1"/>
    </xf>
    <xf numFmtId="0" fontId="8" fillId="0" borderId="1" xfId="4" applyFont="1" applyBorder="1" applyAlignment="1">
      <alignment horizontal="center" wrapText="1"/>
    </xf>
    <xf numFmtId="0" fontId="8" fillId="0" borderId="2" xfId="4" applyFont="1" applyBorder="1" applyAlignment="1">
      <alignment horizontal="center" vertical="center"/>
    </xf>
    <xf numFmtId="0" fontId="6" fillId="0" borderId="1" xfId="4" applyFont="1" applyBorder="1" applyAlignment="1">
      <alignment horizontal="center" vertical="center"/>
    </xf>
    <xf numFmtId="0" fontId="6" fillId="0" borderId="1" xfId="4" applyFont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6" fillId="0" borderId="1" xfId="4" applyFont="1" applyBorder="1" applyAlignment="1">
      <alignment vertical="center" wrapText="1"/>
    </xf>
    <xf numFmtId="0" fontId="49" fillId="0" borderId="0" xfId="1" applyFont="1"/>
    <xf numFmtId="0" fontId="8" fillId="0" borderId="1" xfId="1" applyFont="1" applyBorder="1" applyAlignment="1">
      <alignment horizontal="center" vertical="center"/>
    </xf>
    <xf numFmtId="172" fontId="8" fillId="2" borderId="1" xfId="1" applyNumberFormat="1" applyFont="1" applyFill="1" applyBorder="1" applyAlignment="1">
      <alignment horizontal="center" vertical="center" wrapText="1"/>
    </xf>
    <xf numFmtId="0" fontId="8" fillId="2" borderId="1" xfId="1" applyFont="1" applyFill="1" applyBorder="1" applyAlignment="1">
      <alignment horizontal="left" vertical="center" wrapText="1"/>
    </xf>
    <xf numFmtId="0" fontId="8" fillId="2" borderId="1" xfId="1" applyFont="1" applyFill="1" applyBorder="1" applyAlignment="1">
      <alignment horizontal="center" vertical="center"/>
    </xf>
    <xf numFmtId="165" fontId="8" fillId="2" borderId="1" xfId="1" applyNumberFormat="1" applyFont="1" applyFill="1" applyBorder="1" applyAlignment="1">
      <alignment horizontal="center" vertical="center" wrapText="1"/>
    </xf>
    <xf numFmtId="2" fontId="8" fillId="3" borderId="1" xfId="1" applyNumberFormat="1" applyFont="1" applyFill="1" applyBorder="1" applyAlignment="1">
      <alignment horizontal="center" vertical="center" wrapText="1"/>
    </xf>
    <xf numFmtId="165" fontId="8" fillId="2" borderId="1" xfId="1" applyNumberFormat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center" vertical="center" wrapText="1"/>
    </xf>
    <xf numFmtId="165" fontId="6" fillId="2" borderId="1" xfId="1" applyNumberFormat="1" applyFont="1" applyFill="1" applyBorder="1" applyAlignment="1">
      <alignment horizontal="center" vertical="center"/>
    </xf>
    <xf numFmtId="172" fontId="8" fillId="2" borderId="5" xfId="1" applyNumberFormat="1" applyFont="1" applyFill="1" applyBorder="1" applyAlignment="1">
      <alignment horizontal="center" vertical="center" wrapText="1"/>
    </xf>
    <xf numFmtId="0" fontId="8" fillId="2" borderId="8" xfId="1" applyFont="1" applyFill="1" applyBorder="1" applyAlignment="1">
      <alignment horizontal="left" vertical="center" wrapText="1"/>
    </xf>
    <xf numFmtId="165" fontId="8" fillId="2" borderId="5" xfId="1" applyNumberFormat="1" applyFont="1" applyFill="1" applyBorder="1" applyAlignment="1">
      <alignment horizontal="center" vertical="center" wrapText="1"/>
    </xf>
    <xf numFmtId="2" fontId="8" fillId="3" borderId="5" xfId="1" applyNumberFormat="1" applyFont="1" applyFill="1" applyBorder="1" applyAlignment="1">
      <alignment horizontal="center" vertical="center" wrapText="1"/>
    </xf>
    <xf numFmtId="165" fontId="6" fillId="3" borderId="1" xfId="1" applyNumberFormat="1" applyFont="1" applyFill="1" applyBorder="1" applyAlignment="1">
      <alignment horizontal="center" vertical="center"/>
    </xf>
    <xf numFmtId="0" fontId="8" fillId="0" borderId="1" xfId="1" applyFont="1" applyBorder="1" applyAlignment="1">
      <alignment horizontal="left" vertical="center" wrapText="1"/>
    </xf>
    <xf numFmtId="165" fontId="6" fillId="2" borderId="1" xfId="1" applyNumberFormat="1" applyFont="1" applyFill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29" fillId="2" borderId="1" xfId="1" applyFont="1" applyFill="1" applyBorder="1" applyAlignment="1">
      <alignment horizontal="center" vertical="center"/>
    </xf>
    <xf numFmtId="2" fontId="8" fillId="2" borderId="1" xfId="1" applyNumberFormat="1" applyFont="1" applyFill="1" applyBorder="1" applyAlignment="1">
      <alignment horizontal="center" vertical="center" wrapText="1"/>
    </xf>
    <xf numFmtId="0" fontId="8" fillId="2" borderId="8" xfId="1" applyFont="1" applyFill="1" applyBorder="1" applyAlignment="1">
      <alignment horizontal="center" vertical="center" wrapText="1"/>
    </xf>
    <xf numFmtId="2" fontId="8" fillId="2" borderId="5" xfId="1" applyNumberFormat="1" applyFont="1" applyFill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28" fillId="0" borderId="1" xfId="1" applyFont="1" applyBorder="1" applyAlignment="1">
      <alignment horizontal="left" vertical="center" wrapText="1"/>
    </xf>
    <xf numFmtId="1" fontId="28" fillId="0" borderId="1" xfId="0" applyNumberFormat="1" applyFont="1" applyBorder="1" applyAlignment="1">
      <alignment horizontal="center" vertical="center"/>
    </xf>
    <xf numFmtId="165" fontId="28" fillId="2" borderId="1" xfId="1" applyNumberFormat="1" applyFont="1" applyFill="1" applyBorder="1" applyAlignment="1">
      <alignment horizontal="center" vertical="center" wrapText="1"/>
    </xf>
    <xf numFmtId="2" fontId="28" fillId="0" borderId="1" xfId="1" applyNumberFormat="1" applyFont="1" applyBorder="1" applyAlignment="1">
      <alignment horizontal="center" vertical="center"/>
    </xf>
    <xf numFmtId="0" fontId="8" fillId="0" borderId="8" xfId="1" applyFont="1" applyBorder="1" applyAlignment="1">
      <alignment horizontal="center" vertical="center" wrapText="1"/>
    </xf>
    <xf numFmtId="165" fontId="28" fillId="2" borderId="5" xfId="1" applyNumberFormat="1" applyFont="1" applyFill="1" applyBorder="1" applyAlignment="1">
      <alignment horizontal="center" vertical="center" wrapText="1"/>
    </xf>
    <xf numFmtId="2" fontId="28" fillId="0" borderId="5" xfId="1" applyNumberFormat="1" applyFont="1" applyBorder="1" applyAlignment="1">
      <alignment horizontal="center" vertical="center"/>
    </xf>
    <xf numFmtId="172" fontId="8" fillId="0" borderId="8" xfId="1" applyNumberFormat="1" applyFont="1" applyBorder="1" applyAlignment="1">
      <alignment horizontal="center" vertical="center" wrapText="1"/>
    </xf>
    <xf numFmtId="172" fontId="8" fillId="0" borderId="1" xfId="1" applyNumberFormat="1" applyFont="1" applyBorder="1" applyAlignment="1">
      <alignment horizontal="center" vertical="center" wrapText="1"/>
    </xf>
    <xf numFmtId="0" fontId="28" fillId="2" borderId="1" xfId="1" applyFont="1" applyFill="1" applyBorder="1" applyAlignment="1">
      <alignment horizontal="center" vertical="center" wrapText="1"/>
    </xf>
    <xf numFmtId="0" fontId="28" fillId="2" borderId="1" xfId="1" applyFont="1" applyFill="1" applyBorder="1" applyAlignment="1">
      <alignment horizontal="left" vertical="center" wrapText="1"/>
    </xf>
    <xf numFmtId="0" fontId="28" fillId="2" borderId="1" xfId="1" applyFont="1" applyFill="1" applyBorder="1" applyAlignment="1">
      <alignment horizontal="center" vertical="center"/>
    </xf>
    <xf numFmtId="44" fontId="28" fillId="2" borderId="1" xfId="1" applyNumberFormat="1" applyFont="1" applyFill="1" applyBorder="1" applyAlignment="1">
      <alignment horizontal="center" vertical="center" wrapText="1"/>
    </xf>
    <xf numFmtId="0" fontId="8" fillId="0" borderId="0" xfId="0" applyFont="1"/>
    <xf numFmtId="44" fontId="8" fillId="2" borderId="1" xfId="1" applyNumberFormat="1" applyFont="1" applyFill="1" applyBorder="1" applyAlignment="1">
      <alignment horizontal="center" vertical="center" wrapText="1"/>
    </xf>
    <xf numFmtId="44" fontId="8" fillId="2" borderId="5" xfId="1" applyNumberFormat="1" applyFont="1" applyFill="1" applyBorder="1" applyAlignment="1">
      <alignment horizontal="center" vertical="center" wrapText="1"/>
    </xf>
    <xf numFmtId="0" fontId="28" fillId="0" borderId="1" xfId="1" applyFont="1" applyBorder="1" applyAlignment="1">
      <alignment horizontal="center" vertical="center" wrapText="1"/>
    </xf>
    <xf numFmtId="0" fontId="28" fillId="0" borderId="1" xfId="1" applyFont="1" applyBorder="1" applyAlignment="1">
      <alignment vertical="center" wrapText="1"/>
    </xf>
    <xf numFmtId="0" fontId="28" fillId="0" borderId="0" xfId="1" applyFont="1"/>
    <xf numFmtId="0" fontId="28" fillId="0" borderId="0" xfId="1" applyFont="1" applyAlignment="1">
      <alignment horizontal="center" vertical="center"/>
    </xf>
    <xf numFmtId="0" fontId="29" fillId="0" borderId="1" xfId="1" applyFont="1" applyBorder="1" applyAlignment="1">
      <alignment horizontal="center" vertical="center"/>
    </xf>
    <xf numFmtId="1" fontId="8" fillId="0" borderId="1" xfId="0" applyNumberFormat="1" applyFont="1" applyBorder="1" applyAlignment="1">
      <alignment horizontal="center" vertical="center"/>
    </xf>
    <xf numFmtId="2" fontId="8" fillId="0" borderId="1" xfId="1" applyNumberFormat="1" applyFont="1" applyBorder="1" applyAlignment="1">
      <alignment horizontal="center" vertical="center"/>
    </xf>
    <xf numFmtId="0" fontId="28" fillId="2" borderId="8" xfId="1" applyFont="1" applyFill="1" applyBorder="1" applyAlignment="1">
      <alignment horizontal="left" vertical="center" wrapText="1"/>
    </xf>
    <xf numFmtId="0" fontId="29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 wrapText="1"/>
    </xf>
    <xf numFmtId="0" fontId="28" fillId="0" borderId="0" xfId="1" applyFont="1" applyAlignment="1">
      <alignment horizontal="left" vertical="center" wrapText="1"/>
    </xf>
    <xf numFmtId="1" fontId="28" fillId="0" borderId="0" xfId="0" applyNumberFormat="1" applyFont="1" applyAlignment="1">
      <alignment horizontal="center" vertical="center"/>
    </xf>
    <xf numFmtId="165" fontId="28" fillId="2" borderId="0" xfId="1" applyNumberFormat="1" applyFont="1" applyFill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165" fontId="6" fillId="2" borderId="3" xfId="1" applyNumberFormat="1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wrapText="1"/>
    </xf>
    <xf numFmtId="165" fontId="8" fillId="2" borderId="3" xfId="1" applyNumberFormat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/>
    </xf>
    <xf numFmtId="0" fontId="8" fillId="2" borderId="2" xfId="1" applyFont="1" applyFill="1" applyBorder="1" applyAlignment="1">
      <alignment horizontal="center" vertical="center" wrapText="1"/>
    </xf>
    <xf numFmtId="165" fontId="8" fillId="2" borderId="2" xfId="1" applyNumberFormat="1" applyFont="1" applyFill="1" applyBorder="1" applyAlignment="1">
      <alignment horizontal="center" vertical="center" wrapText="1"/>
    </xf>
    <xf numFmtId="0" fontId="6" fillId="2" borderId="6" xfId="1" applyFont="1" applyFill="1" applyBorder="1" applyAlignment="1">
      <alignment horizontal="center" vertical="center" wrapText="1"/>
    </xf>
    <xf numFmtId="165" fontId="6" fillId="2" borderId="2" xfId="1" applyNumberFormat="1" applyFont="1" applyFill="1" applyBorder="1" applyAlignment="1">
      <alignment horizontal="center" vertical="center" wrapText="1"/>
    </xf>
    <xf numFmtId="0" fontId="41" fillId="7" borderId="1" xfId="1" applyFont="1" applyFill="1" applyBorder="1" applyAlignment="1">
      <alignment horizontal="center" vertical="center" wrapText="1"/>
    </xf>
    <xf numFmtId="0" fontId="51" fillId="0" borderId="1" xfId="1" applyFont="1" applyBorder="1" applyAlignment="1">
      <alignment horizontal="center" vertical="center" wrapText="1"/>
    </xf>
    <xf numFmtId="0" fontId="41" fillId="0" borderId="1" xfId="1" applyFont="1" applyBorder="1" applyAlignment="1">
      <alignment horizontal="center" vertical="center" wrapText="1"/>
    </xf>
    <xf numFmtId="0" fontId="52" fillId="2" borderId="0" xfId="1" applyFont="1" applyFill="1"/>
    <xf numFmtId="0" fontId="41" fillId="0" borderId="1" xfId="1" applyFont="1" applyBorder="1" applyAlignment="1">
      <alignment horizontal="center" vertical="center"/>
    </xf>
    <xf numFmtId="0" fontId="41" fillId="0" borderId="2" xfId="1" applyFont="1" applyBorder="1" applyAlignment="1">
      <alignment horizontal="center" vertical="center"/>
    </xf>
    <xf numFmtId="0" fontId="41" fillId="0" borderId="3" xfId="1" applyFont="1" applyBorder="1" applyAlignment="1">
      <alignment horizontal="center" vertical="center"/>
    </xf>
    <xf numFmtId="0" fontId="52" fillId="0" borderId="0" xfId="1" applyFont="1"/>
    <xf numFmtId="165" fontId="8" fillId="0" borderId="0" xfId="1" applyNumberFormat="1" applyFont="1"/>
    <xf numFmtId="2" fontId="8" fillId="0" borderId="0" xfId="1" applyNumberFormat="1" applyFont="1"/>
    <xf numFmtId="0" fontId="30" fillId="0" borderId="0" xfId="4" applyFont="1" applyAlignment="1">
      <alignment horizontal="center" vertical="center"/>
    </xf>
    <xf numFmtId="0" fontId="8" fillId="0" borderId="3" xfId="4" applyFont="1" applyBorder="1" applyAlignment="1">
      <alignment horizontal="center" vertical="center"/>
    </xf>
    <xf numFmtId="0" fontId="8" fillId="0" borderId="7" xfId="4" applyFont="1" applyBorder="1" applyAlignment="1">
      <alignment horizontal="center" vertical="center" wrapText="1"/>
    </xf>
    <xf numFmtId="0" fontId="8" fillId="0" borderId="6" xfId="4" applyFont="1" applyBorder="1" applyAlignment="1">
      <alignment horizontal="center" vertical="center"/>
    </xf>
    <xf numFmtId="0" fontId="8" fillId="0" borderId="1" xfId="4" applyFont="1" applyBorder="1" applyAlignment="1">
      <alignment horizontal="left" vertical="center" wrapText="1"/>
    </xf>
    <xf numFmtId="0" fontId="8" fillId="0" borderId="1" xfId="4" applyFont="1" applyBorder="1" applyAlignment="1">
      <alignment horizontal="left" vertical="center"/>
    </xf>
    <xf numFmtId="0" fontId="53" fillId="0" borderId="0" xfId="4" applyFont="1"/>
    <xf numFmtId="0" fontId="8" fillId="0" borderId="0" xfId="4" applyFont="1" applyAlignment="1">
      <alignment vertical="center" wrapText="1"/>
    </xf>
    <xf numFmtId="0" fontId="8" fillId="0" borderId="3" xfId="4" applyFont="1" applyBorder="1" applyAlignment="1">
      <alignment horizontal="center" vertical="center" wrapText="1"/>
    </xf>
    <xf numFmtId="0" fontId="8" fillId="0" borderId="6" xfId="4" applyFont="1" applyBorder="1" applyAlignment="1">
      <alignment horizontal="center" vertical="center" wrapText="1"/>
    </xf>
    <xf numFmtId="0" fontId="8" fillId="0" borderId="5" xfId="4" applyFont="1" applyBorder="1" applyAlignment="1">
      <alignment horizontal="center" vertical="center" wrapText="1"/>
    </xf>
    <xf numFmtId="0" fontId="8" fillId="0" borderId="36" xfId="4" applyFont="1" applyBorder="1" applyAlignment="1">
      <alignment vertical="center" wrapText="1"/>
    </xf>
    <xf numFmtId="0" fontId="8" fillId="0" borderId="3" xfId="4" applyFont="1" applyBorder="1" applyAlignment="1">
      <alignment horizontal="center"/>
    </xf>
    <xf numFmtId="0" fontId="8" fillId="0" borderId="35" xfId="4" applyFont="1" applyBorder="1" applyAlignment="1">
      <alignment horizontal="center" vertical="center"/>
    </xf>
    <xf numFmtId="0" fontId="8" fillId="0" borderId="35" xfId="4" applyFont="1" applyBorder="1" applyAlignment="1">
      <alignment horizontal="center"/>
    </xf>
    <xf numFmtId="0" fontId="8" fillId="0" borderId="0" xfId="4" applyFont="1" applyAlignment="1">
      <alignment wrapText="1"/>
    </xf>
    <xf numFmtId="0" fontId="8" fillId="0" borderId="3" xfId="4" applyFont="1" applyBorder="1" applyAlignment="1">
      <alignment wrapText="1"/>
    </xf>
    <xf numFmtId="0" fontId="8" fillId="0" borderId="0" xfId="4" applyFont="1" applyAlignment="1">
      <alignment vertical="center"/>
    </xf>
    <xf numFmtId="0" fontId="8" fillId="0" borderId="6" xfId="4" applyFont="1" applyBorder="1" applyAlignment="1">
      <alignment vertical="center"/>
    </xf>
    <xf numFmtId="0" fontId="8" fillId="0" borderId="8" xfId="4" applyFont="1" applyBorder="1" applyAlignment="1">
      <alignment vertical="center"/>
    </xf>
    <xf numFmtId="0" fontId="8" fillId="0" borderId="5" xfId="4" applyFont="1" applyBorder="1" applyAlignment="1">
      <alignment vertical="center"/>
    </xf>
    <xf numFmtId="0" fontId="8" fillId="0" borderId="6" xfId="4" applyFont="1" applyBorder="1" applyAlignment="1">
      <alignment vertical="center" wrapText="1"/>
    </xf>
    <xf numFmtId="0" fontId="8" fillId="0" borderId="0" xfId="4" applyFont="1" applyAlignment="1">
      <alignment horizontal="center" wrapText="1"/>
    </xf>
    <xf numFmtId="0" fontId="8" fillId="0" borderId="6" xfId="4" applyFont="1" applyBorder="1" applyAlignment="1">
      <alignment horizontal="center" wrapText="1"/>
    </xf>
    <xf numFmtId="0" fontId="53" fillId="0" borderId="0" xfId="4" applyFont="1" applyAlignment="1">
      <alignment horizontal="center" wrapText="1"/>
    </xf>
    <xf numFmtId="0" fontId="8" fillId="0" borderId="0" xfId="4" applyFont="1" applyAlignment="1">
      <alignment horizontal="center"/>
    </xf>
    <xf numFmtId="0" fontId="8" fillId="0" borderId="38" xfId="4" applyFont="1" applyBorder="1" applyAlignment="1">
      <alignment horizontal="center" vertical="center" wrapText="1"/>
    </xf>
    <xf numFmtId="0" fontId="8" fillId="0" borderId="2" xfId="4" applyFont="1" applyBorder="1" applyAlignment="1">
      <alignment horizontal="center" vertical="center" wrapText="1"/>
    </xf>
    <xf numFmtId="173" fontId="8" fillId="0" borderId="1" xfId="4" applyNumberFormat="1" applyFont="1" applyBorder="1" applyAlignment="1">
      <alignment horizontal="center"/>
    </xf>
    <xf numFmtId="0" fontId="48" fillId="0" borderId="0" xfId="4" applyFont="1" applyAlignment="1">
      <alignment horizontal="center" vertical="center" wrapText="1"/>
    </xf>
    <xf numFmtId="0" fontId="8" fillId="0" borderId="5" xfId="4" applyFont="1" applyBorder="1" applyAlignment="1">
      <alignment horizontal="center"/>
    </xf>
    <xf numFmtId="0" fontId="8" fillId="0" borderId="1" xfId="4" applyFont="1" applyBorder="1" applyAlignment="1">
      <alignment wrapText="1"/>
    </xf>
    <xf numFmtId="0" fontId="8" fillId="0" borderId="1" xfId="4" applyFont="1" applyBorder="1" applyAlignment="1">
      <alignment horizontal="left" wrapText="1"/>
    </xf>
    <xf numFmtId="0" fontId="54" fillId="0" borderId="0" xfId="4" applyFont="1" applyAlignment="1">
      <alignment horizontal="center" wrapText="1"/>
    </xf>
    <xf numFmtId="2" fontId="8" fillId="0" borderId="1" xfId="4" applyNumberFormat="1" applyFont="1" applyBorder="1" applyAlignment="1">
      <alignment horizontal="center"/>
    </xf>
    <xf numFmtId="0" fontId="6" fillId="0" borderId="3" xfId="4" applyFont="1" applyBorder="1" applyAlignment="1">
      <alignment horizontal="center" vertical="center" wrapText="1"/>
    </xf>
    <xf numFmtId="0" fontId="6" fillId="0" borderId="3" xfId="4" applyFont="1" applyBorder="1" applyAlignment="1">
      <alignment horizontal="center" vertical="center"/>
    </xf>
    <xf numFmtId="0" fontId="6" fillId="0" borderId="38" xfId="4" applyFont="1" applyBorder="1" applyAlignment="1">
      <alignment horizontal="center" vertical="center"/>
    </xf>
    <xf numFmtId="2" fontId="8" fillId="0" borderId="1" xfId="4" applyNumberFormat="1" applyFont="1" applyBorder="1" applyAlignment="1">
      <alignment horizontal="center" vertical="center" wrapText="1"/>
    </xf>
    <xf numFmtId="0" fontId="8" fillId="2" borderId="0" xfId="1" applyFont="1" applyFill="1" applyAlignment="1">
      <alignment horizontal="center" vertical="center" wrapText="1"/>
    </xf>
    <xf numFmtId="0" fontId="8" fillId="0" borderId="44" xfId="4" applyFont="1" applyBorder="1" applyAlignment="1">
      <alignment horizontal="center" vertical="center"/>
    </xf>
    <xf numFmtId="0" fontId="8" fillId="0" borderId="8" xfId="4" applyFont="1" applyBorder="1" applyAlignment="1">
      <alignment horizontal="center" vertical="center"/>
    </xf>
    <xf numFmtId="0" fontId="8" fillId="0" borderId="8" xfId="4" applyFont="1" applyBorder="1" applyAlignment="1">
      <alignment horizontal="center"/>
    </xf>
    <xf numFmtId="0" fontId="48" fillId="0" borderId="0" xfId="4" applyFont="1"/>
    <xf numFmtId="2" fontId="8" fillId="0" borderId="0" xfId="4" applyNumberFormat="1" applyFont="1" applyAlignment="1">
      <alignment horizontal="center" vertical="center"/>
    </xf>
    <xf numFmtId="9" fontId="8" fillId="0" borderId="1" xfId="4" applyNumberFormat="1" applyFont="1" applyBorder="1" applyAlignment="1">
      <alignment horizontal="center" vertical="center"/>
    </xf>
    <xf numFmtId="2" fontId="8" fillId="0" borderId="1" xfId="4" applyNumberFormat="1" applyFont="1" applyBorder="1" applyAlignment="1">
      <alignment horizontal="center" vertical="center"/>
    </xf>
    <xf numFmtId="0" fontId="8" fillId="0" borderId="6" xfId="4" applyFont="1" applyBorder="1" applyAlignment="1">
      <alignment wrapText="1"/>
    </xf>
    <xf numFmtId="0" fontId="8" fillId="0" borderId="5" xfId="4" applyFont="1" applyBorder="1" applyAlignment="1">
      <alignment wrapText="1"/>
    </xf>
    <xf numFmtId="9" fontId="8" fillId="0" borderId="0" xfId="4" applyNumberFormat="1" applyFont="1" applyAlignment="1">
      <alignment horizontal="center" vertical="center"/>
    </xf>
    <xf numFmtId="0" fontId="8" fillId="2" borderId="41" xfId="1" applyFont="1" applyFill="1" applyBorder="1" applyAlignment="1">
      <alignment horizontal="center" vertical="center" wrapText="1"/>
    </xf>
    <xf numFmtId="0" fontId="8" fillId="2" borderId="42" xfId="1" applyFont="1" applyFill="1" applyBorder="1" applyAlignment="1">
      <alignment horizontal="center" vertical="center" wrapText="1"/>
    </xf>
    <xf numFmtId="0" fontId="8" fillId="2" borderId="43" xfId="1" applyFont="1" applyFill="1" applyBorder="1" applyAlignment="1">
      <alignment horizontal="center" vertical="center" wrapText="1"/>
    </xf>
    <xf numFmtId="1" fontId="7" fillId="0" borderId="1" xfId="0" applyNumberFormat="1" applyFont="1" applyBorder="1" applyAlignment="1">
      <alignment horizontal="center" vertical="center"/>
    </xf>
    <xf numFmtId="0" fontId="7" fillId="2" borderId="1" xfId="4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/>
    </xf>
    <xf numFmtId="0" fontId="6" fillId="4" borderId="0" xfId="4" applyFont="1" applyFill="1" applyAlignment="1">
      <alignment vertical="center" wrapText="1"/>
    </xf>
    <xf numFmtId="0" fontId="6" fillId="4" borderId="1" xfId="4" applyFont="1" applyFill="1" applyBorder="1" applyAlignment="1">
      <alignment vertical="center" wrapText="1"/>
    </xf>
    <xf numFmtId="0" fontId="7" fillId="2" borderId="0" xfId="4" applyFont="1" applyFill="1" applyAlignment="1">
      <alignment horizontal="center" vertical="center" wrapText="1"/>
    </xf>
    <xf numFmtId="0" fontId="7" fillId="2" borderId="0" xfId="1" applyFont="1" applyFill="1" applyAlignment="1">
      <alignment horizontal="center" vertical="center"/>
    </xf>
    <xf numFmtId="0" fontId="47" fillId="2" borderId="0" xfId="4" applyFont="1" applyFill="1" applyAlignment="1">
      <alignment horizontal="center" vertical="center" wrapText="1"/>
    </xf>
    <xf numFmtId="0" fontId="8" fillId="2" borderId="32" xfId="1" applyFont="1" applyFill="1" applyBorder="1" applyAlignment="1">
      <alignment horizontal="center" vertical="center" wrapText="1"/>
    </xf>
    <xf numFmtId="0" fontId="6" fillId="0" borderId="0" xfId="4" applyFont="1" applyAlignment="1">
      <alignment vertical="center"/>
    </xf>
    <xf numFmtId="0" fontId="0" fillId="0" borderId="1" xfId="0" applyBorder="1" applyAlignment="1">
      <alignment horizontal="left" vertical="top" wrapText="1"/>
    </xf>
    <xf numFmtId="2" fontId="8" fillId="0" borderId="6" xfId="4" applyNumberFormat="1" applyFont="1" applyBorder="1" applyAlignment="1">
      <alignment horizontal="center" wrapText="1"/>
    </xf>
    <xf numFmtId="2" fontId="8" fillId="0" borderId="1" xfId="4" applyNumberFormat="1" applyFont="1" applyBorder="1" applyAlignment="1">
      <alignment horizontal="center" wrapText="1"/>
    </xf>
    <xf numFmtId="0" fontId="2" fillId="10" borderId="0" xfId="1" applyFill="1"/>
    <xf numFmtId="0" fontId="9" fillId="3" borderId="0" xfId="3" applyFont="1" applyFill="1" applyAlignment="1">
      <alignment vertical="center"/>
    </xf>
    <xf numFmtId="0" fontId="9" fillId="3" borderId="0" xfId="7" applyFont="1" applyFill="1" applyAlignment="1">
      <alignment vertical="center"/>
    </xf>
    <xf numFmtId="0" fontId="16" fillId="0" borderId="0" xfId="3" applyFont="1"/>
    <xf numFmtId="10" fontId="9" fillId="3" borderId="0" xfId="3" applyNumberFormat="1" applyFont="1" applyFill="1" applyAlignment="1">
      <alignment vertical="center"/>
    </xf>
    <xf numFmtId="0" fontId="6" fillId="3" borderId="0" xfId="3" applyFont="1" applyFill="1"/>
    <xf numFmtId="49" fontId="9" fillId="3" borderId="0" xfId="3" applyNumberFormat="1" applyFont="1" applyFill="1" applyAlignment="1">
      <alignment vertical="center"/>
    </xf>
    <xf numFmtId="0" fontId="17" fillId="3" borderId="0" xfId="3" applyFont="1" applyFill="1" applyAlignment="1">
      <alignment vertical="center"/>
    </xf>
    <xf numFmtId="2" fontId="8" fillId="3" borderId="0" xfId="3" applyNumberFormat="1" applyFont="1" applyFill="1" applyAlignment="1">
      <alignment vertical="center"/>
    </xf>
    <xf numFmtId="0" fontId="24" fillId="3" borderId="0" xfId="3" applyFont="1" applyFill="1" applyAlignment="1">
      <alignment vertical="center" wrapText="1"/>
    </xf>
    <xf numFmtId="49" fontId="9" fillId="3" borderId="0" xfId="7" applyNumberFormat="1" applyFont="1" applyFill="1" applyAlignment="1">
      <alignment vertical="center"/>
    </xf>
    <xf numFmtId="0" fontId="17" fillId="3" borderId="0" xfId="7" applyFont="1" applyFill="1" applyAlignment="1">
      <alignment vertical="center"/>
    </xf>
    <xf numFmtId="10" fontId="9" fillId="3" borderId="0" xfId="7" applyNumberFormat="1" applyFont="1" applyFill="1" applyAlignment="1">
      <alignment vertical="center"/>
    </xf>
    <xf numFmtId="44" fontId="8" fillId="0" borderId="1" xfId="1" applyNumberFormat="1" applyFont="1" applyBorder="1" applyAlignment="1">
      <alignment horizontal="center" vertical="center" wrapText="1"/>
    </xf>
    <xf numFmtId="165" fontId="8" fillId="0" borderId="1" xfId="1" applyNumberFormat="1" applyFont="1" applyBorder="1" applyAlignment="1">
      <alignment horizontal="center" vertical="center" wrapText="1"/>
    </xf>
    <xf numFmtId="2" fontId="8" fillId="0" borderId="1" xfId="1" applyNumberFormat="1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/>
    </xf>
    <xf numFmtId="0" fontId="8" fillId="0" borderId="0" xfId="1" applyFont="1"/>
    <xf numFmtId="0" fontId="8" fillId="0" borderId="0" xfId="1" applyFont="1" applyAlignment="1">
      <alignment horizontal="center"/>
    </xf>
    <xf numFmtId="165" fontId="8" fillId="0" borderId="1" xfId="1" applyNumberFormat="1" applyFont="1" applyBorder="1" applyAlignment="1">
      <alignment horizontal="center" vertical="center"/>
    </xf>
    <xf numFmtId="0" fontId="8" fillId="0" borderId="1" xfId="1" applyFont="1" applyBorder="1" applyAlignment="1">
      <alignment horizontal="left" vertical="center"/>
    </xf>
    <xf numFmtId="165" fontId="6" fillId="0" borderId="1" xfId="1" applyNumberFormat="1" applyFont="1" applyBorder="1" applyAlignment="1">
      <alignment horizontal="center" vertical="center" wrapText="1"/>
    </xf>
    <xf numFmtId="165" fontId="8" fillId="0" borderId="5" xfId="1" applyNumberFormat="1" applyFont="1" applyBorder="1" applyAlignment="1">
      <alignment horizontal="center" vertical="center" wrapText="1"/>
    </xf>
    <xf numFmtId="2" fontId="8" fillId="0" borderId="5" xfId="1" applyNumberFormat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165" fontId="8" fillId="0" borderId="2" xfId="1" applyNumberFormat="1" applyFont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166" fontId="6" fillId="4" borderId="34" xfId="1" applyNumberFormat="1" applyFont="1" applyFill="1" applyBorder="1" applyAlignment="1">
      <alignment horizontal="center" vertical="center" wrapText="1"/>
    </xf>
    <xf numFmtId="0" fontId="28" fillId="4" borderId="34" xfId="1" applyFont="1" applyFill="1" applyBorder="1" applyAlignment="1">
      <alignment horizontal="center"/>
    </xf>
    <xf numFmtId="0" fontId="8" fillId="3" borderId="6" xfId="1" applyFont="1" applyFill="1" applyBorder="1" applyAlignment="1">
      <alignment horizontal="center" vertical="center"/>
    </xf>
    <xf numFmtId="0" fontId="8" fillId="3" borderId="8" xfId="1" applyFont="1" applyFill="1" applyBorder="1" applyAlignment="1">
      <alignment horizontal="center" vertical="center"/>
    </xf>
    <xf numFmtId="0" fontId="8" fillId="3" borderId="5" xfId="1" applyFont="1" applyFill="1" applyBorder="1" applyAlignment="1">
      <alignment horizontal="center" vertical="center"/>
    </xf>
    <xf numFmtId="0" fontId="46" fillId="12" borderId="41" xfId="1" applyFont="1" applyFill="1" applyBorder="1" applyAlignment="1">
      <alignment horizontal="center"/>
    </xf>
    <xf numFmtId="0" fontId="46" fillId="12" borderId="42" xfId="1" applyFont="1" applyFill="1" applyBorder="1" applyAlignment="1">
      <alignment horizontal="center"/>
    </xf>
    <xf numFmtId="0" fontId="46" fillId="12" borderId="43" xfId="1" applyFont="1" applyFill="1" applyBorder="1" applyAlignment="1">
      <alignment horizontal="center"/>
    </xf>
    <xf numFmtId="49" fontId="26" fillId="5" borderId="1" xfId="1" applyNumberFormat="1" applyFont="1" applyFill="1" applyBorder="1" applyAlignment="1">
      <alignment horizontal="center" vertical="center"/>
    </xf>
    <xf numFmtId="0" fontId="26" fillId="4" borderId="1" xfId="1" applyFont="1" applyFill="1" applyBorder="1" applyAlignment="1">
      <alignment horizontal="center" vertical="center"/>
    </xf>
    <xf numFmtId="2" fontId="26" fillId="4" borderId="1" xfId="1" applyNumberFormat="1" applyFont="1" applyFill="1" applyBorder="1" applyAlignment="1">
      <alignment horizontal="center" vertical="center"/>
    </xf>
    <xf numFmtId="0" fontId="41" fillId="2" borderId="1" xfId="1" applyFont="1" applyFill="1" applyBorder="1" applyAlignment="1">
      <alignment horizontal="left" vertical="center" wrapText="1"/>
    </xf>
    <xf numFmtId="0" fontId="6" fillId="0" borderId="6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8" fillId="0" borderId="6" xfId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0" fontId="8" fillId="0" borderId="5" xfId="1" applyFont="1" applyBorder="1" applyAlignment="1">
      <alignment horizontal="center" vertical="center" wrapText="1"/>
    </xf>
    <xf numFmtId="0" fontId="6" fillId="3" borderId="6" xfId="1" applyFont="1" applyFill="1" applyBorder="1" applyAlignment="1">
      <alignment horizontal="center" vertical="center"/>
    </xf>
    <xf numFmtId="0" fontId="6" fillId="3" borderId="5" xfId="1" applyFont="1" applyFill="1" applyBorder="1" applyAlignment="1">
      <alignment horizontal="center" vertical="center"/>
    </xf>
    <xf numFmtId="0" fontId="51" fillId="2" borderId="1" xfId="1" applyFont="1" applyFill="1" applyBorder="1" applyAlignment="1">
      <alignment horizontal="left" vertical="center" wrapText="1"/>
    </xf>
    <xf numFmtId="0" fontId="31" fillId="3" borderId="2" xfId="1" applyFont="1" applyFill="1" applyBorder="1" applyAlignment="1">
      <alignment horizontal="center" vertical="center"/>
    </xf>
    <xf numFmtId="0" fontId="41" fillId="7" borderId="1" xfId="1" applyFont="1" applyFill="1" applyBorder="1" applyAlignment="1">
      <alignment horizontal="left" vertical="center" wrapText="1"/>
    </xf>
    <xf numFmtId="0" fontId="8" fillId="2" borderId="4" xfId="1" applyFont="1" applyFill="1" applyBorder="1" applyAlignment="1">
      <alignment horizontal="center" vertical="center" wrapText="1"/>
    </xf>
    <xf numFmtId="0" fontId="8" fillId="2" borderId="36" xfId="1" applyFont="1" applyFill="1" applyBorder="1" applyAlignment="1">
      <alignment horizontal="center" vertical="center" wrapText="1"/>
    </xf>
    <xf numFmtId="0" fontId="8" fillId="2" borderId="37" xfId="1" applyFont="1" applyFill="1" applyBorder="1" applyAlignment="1">
      <alignment horizontal="center" vertical="center" wrapText="1"/>
    </xf>
    <xf numFmtId="14" fontId="8" fillId="0" borderId="0" xfId="1" applyNumberFormat="1" applyFont="1" applyAlignment="1">
      <alignment horizontal="center"/>
    </xf>
    <xf numFmtId="0" fontId="2" fillId="0" borderId="0" xfId="7"/>
    <xf numFmtId="0" fontId="2" fillId="0" borderId="0" xfId="7" applyAlignment="1">
      <alignment wrapText="1"/>
    </xf>
    <xf numFmtId="0" fontId="30" fillId="0" borderId="0" xfId="1" applyFont="1" applyAlignment="1">
      <alignment horizontal="center" vertical="center" wrapText="1"/>
    </xf>
    <xf numFmtId="0" fontId="41" fillId="3" borderId="6" xfId="1" applyFont="1" applyFill="1" applyBorder="1" applyAlignment="1">
      <alignment horizontal="left" vertical="center"/>
    </xf>
    <xf numFmtId="0" fontId="41" fillId="3" borderId="8" xfId="1" applyFont="1" applyFill="1" applyBorder="1" applyAlignment="1">
      <alignment horizontal="left" vertical="center"/>
    </xf>
    <xf numFmtId="0" fontId="41" fillId="3" borderId="5" xfId="1" applyFont="1" applyFill="1" applyBorder="1" applyAlignment="1">
      <alignment horizontal="left" vertical="center"/>
    </xf>
    <xf numFmtId="172" fontId="41" fillId="2" borderId="6" xfId="1" applyNumberFormat="1" applyFont="1" applyFill="1" applyBorder="1" applyAlignment="1">
      <alignment horizontal="left" vertical="center" wrapText="1"/>
    </xf>
    <xf numFmtId="172" fontId="41" fillId="2" borderId="8" xfId="1" applyNumberFormat="1" applyFont="1" applyFill="1" applyBorder="1" applyAlignment="1">
      <alignment horizontal="left" vertical="center" wrapText="1"/>
    </xf>
    <xf numFmtId="172" fontId="41" fillId="2" borderId="5" xfId="1" applyNumberFormat="1" applyFont="1" applyFill="1" applyBorder="1" applyAlignment="1">
      <alignment horizontal="left" vertical="center" wrapText="1"/>
    </xf>
    <xf numFmtId="0" fontId="41" fillId="0" borderId="1" xfId="1" applyFont="1" applyBorder="1" applyAlignment="1">
      <alignment horizontal="left" vertical="center" wrapText="1"/>
    </xf>
    <xf numFmtId="0" fontId="6" fillId="2" borderId="6" xfId="1" applyFont="1" applyFill="1" applyBorder="1" applyAlignment="1">
      <alignment horizontal="center" vertical="center" wrapText="1"/>
    </xf>
    <xf numFmtId="0" fontId="6" fillId="2" borderId="5" xfId="1" applyFont="1" applyFill="1" applyBorder="1" applyAlignment="1">
      <alignment horizontal="center" vertical="center" wrapText="1"/>
    </xf>
    <xf numFmtId="0" fontId="8" fillId="2" borderId="6" xfId="1" applyFont="1" applyFill="1" applyBorder="1" applyAlignment="1">
      <alignment horizontal="center" vertical="center" wrapText="1"/>
    </xf>
    <xf numFmtId="0" fontId="8" fillId="2" borderId="8" xfId="1" applyFont="1" applyFill="1" applyBorder="1" applyAlignment="1">
      <alignment horizontal="center" vertical="center" wrapText="1"/>
    </xf>
    <xf numFmtId="0" fontId="8" fillId="2" borderId="5" xfId="1" applyFont="1" applyFill="1" applyBorder="1" applyAlignment="1">
      <alignment horizontal="center" vertical="center" wrapText="1"/>
    </xf>
    <xf numFmtId="0" fontId="50" fillId="2" borderId="6" xfId="1" applyFont="1" applyFill="1" applyBorder="1" applyAlignment="1">
      <alignment horizontal="center" vertical="center" wrapText="1"/>
    </xf>
    <xf numFmtId="0" fontId="50" fillId="2" borderId="8" xfId="1" applyFont="1" applyFill="1" applyBorder="1" applyAlignment="1">
      <alignment horizontal="center" vertical="center" wrapText="1"/>
    </xf>
    <xf numFmtId="0" fontId="50" fillId="2" borderId="5" xfId="1" applyFont="1" applyFill="1" applyBorder="1" applyAlignment="1">
      <alignment horizontal="center" vertical="center" wrapText="1"/>
    </xf>
    <xf numFmtId="0" fontId="6" fillId="4" borderId="33" xfId="1" applyFont="1" applyFill="1" applyBorder="1" applyAlignment="1">
      <alignment horizontal="center" vertical="center"/>
    </xf>
    <xf numFmtId="0" fontId="28" fillId="4" borderId="33" xfId="1" applyFont="1" applyFill="1" applyBorder="1"/>
    <xf numFmtId="49" fontId="6" fillId="4" borderId="34" xfId="1" applyNumberFormat="1" applyFont="1" applyFill="1" applyBorder="1" applyAlignment="1">
      <alignment horizontal="center" vertical="center"/>
    </xf>
    <xf numFmtId="0" fontId="28" fillId="4" borderId="34" xfId="1" applyFont="1" applyFill="1" applyBorder="1" applyAlignment="1">
      <alignment horizontal="center" vertical="center"/>
    </xf>
    <xf numFmtId="0" fontId="6" fillId="4" borderId="34" xfId="1" applyFont="1" applyFill="1" applyBorder="1" applyAlignment="1">
      <alignment horizontal="center" vertical="center" wrapText="1"/>
    </xf>
    <xf numFmtId="0" fontId="28" fillId="4" borderId="34" xfId="1" applyFont="1" applyFill="1" applyBorder="1"/>
    <xf numFmtId="0" fontId="6" fillId="4" borderId="34" xfId="1" applyFont="1" applyFill="1" applyBorder="1" applyAlignment="1">
      <alignment horizontal="center" vertical="center"/>
    </xf>
    <xf numFmtId="0" fontId="10" fillId="2" borderId="1" xfId="1" applyFont="1" applyFill="1" applyBorder="1" applyAlignment="1">
      <alignment horizontal="center" vertical="center" wrapText="1"/>
    </xf>
    <xf numFmtId="0" fontId="38" fillId="0" borderId="41" xfId="1" applyFont="1" applyBorder="1" applyAlignment="1">
      <alignment horizontal="center" vertical="center"/>
    </xf>
    <xf numFmtId="0" fontId="39" fillId="0" borderId="42" xfId="1" applyFont="1" applyBorder="1" applyAlignment="1">
      <alignment horizontal="center" vertical="center"/>
    </xf>
    <xf numFmtId="0" fontId="39" fillId="0" borderId="43" xfId="1" applyFont="1" applyBorder="1" applyAlignment="1">
      <alignment horizontal="center" vertical="center"/>
    </xf>
    <xf numFmtId="0" fontId="32" fillId="4" borderId="30" xfId="1" applyFont="1" applyFill="1" applyBorder="1" applyAlignment="1">
      <alignment horizontal="center" vertical="center"/>
    </xf>
    <xf numFmtId="0" fontId="32" fillId="4" borderId="31" xfId="1" applyFont="1" applyFill="1" applyBorder="1" applyAlignment="1">
      <alignment horizontal="center" vertical="center"/>
    </xf>
    <xf numFmtId="49" fontId="10" fillId="4" borderId="30" xfId="1" applyNumberFormat="1" applyFont="1" applyFill="1" applyBorder="1" applyAlignment="1">
      <alignment horizontal="center" vertical="center"/>
    </xf>
    <xf numFmtId="49" fontId="10" fillId="4" borderId="31" xfId="1" applyNumberFormat="1" applyFont="1" applyFill="1" applyBorder="1" applyAlignment="1">
      <alignment horizontal="center" vertical="center"/>
    </xf>
    <xf numFmtId="0" fontId="10" fillId="4" borderId="30" xfId="1" applyFont="1" applyFill="1" applyBorder="1" applyAlignment="1">
      <alignment horizontal="center" vertical="center" wrapText="1"/>
    </xf>
    <xf numFmtId="0" fontId="10" fillId="4" borderId="31" xfId="1" applyFont="1" applyFill="1" applyBorder="1" applyAlignment="1">
      <alignment horizontal="center" vertical="center" wrapText="1"/>
    </xf>
    <xf numFmtId="0" fontId="10" fillId="4" borderId="30" xfId="1" applyFont="1" applyFill="1" applyBorder="1" applyAlignment="1">
      <alignment horizontal="center" vertical="center"/>
    </xf>
    <xf numFmtId="0" fontId="10" fillId="4" borderId="31" xfId="1" applyFont="1" applyFill="1" applyBorder="1" applyAlignment="1">
      <alignment horizontal="center" vertical="center"/>
    </xf>
    <xf numFmtId="166" fontId="10" fillId="4" borderId="30" xfId="1" applyNumberFormat="1" applyFont="1" applyFill="1" applyBorder="1" applyAlignment="1">
      <alignment horizontal="center" vertical="center" wrapText="1"/>
    </xf>
    <xf numFmtId="166" fontId="10" fillId="4" borderId="31" xfId="1" applyNumberFormat="1" applyFont="1" applyFill="1" applyBorder="1" applyAlignment="1">
      <alignment horizontal="center" vertical="center" wrapText="1"/>
    </xf>
    <xf numFmtId="2" fontId="10" fillId="4" borderId="30" xfId="1" applyNumberFormat="1" applyFont="1" applyFill="1" applyBorder="1" applyAlignment="1">
      <alignment horizontal="center" vertical="center"/>
    </xf>
    <xf numFmtId="2" fontId="10" fillId="4" borderId="31" xfId="1" applyNumberFormat="1" applyFont="1" applyFill="1" applyBorder="1" applyAlignment="1">
      <alignment horizontal="center" vertical="center"/>
    </xf>
    <xf numFmtId="165" fontId="10" fillId="4" borderId="30" xfId="1" applyNumberFormat="1" applyFont="1" applyFill="1" applyBorder="1" applyAlignment="1">
      <alignment horizontal="center" vertical="center"/>
    </xf>
    <xf numFmtId="165" fontId="10" fillId="4" borderId="31" xfId="1" applyNumberFormat="1" applyFont="1" applyFill="1" applyBorder="1" applyAlignment="1">
      <alignment horizontal="center" vertical="center"/>
    </xf>
    <xf numFmtId="2" fontId="6" fillId="4" borderId="34" xfId="1" applyNumberFormat="1" applyFont="1" applyFill="1" applyBorder="1" applyAlignment="1">
      <alignment horizontal="center" vertical="center"/>
    </xf>
    <xf numFmtId="165" fontId="6" fillId="4" borderId="34" xfId="1" applyNumberFormat="1" applyFont="1" applyFill="1" applyBorder="1" applyAlignment="1">
      <alignment horizontal="center" vertical="center"/>
    </xf>
    <xf numFmtId="0" fontId="41" fillId="0" borderId="48" xfId="1" applyFont="1" applyBorder="1" applyAlignment="1">
      <alignment horizontal="left" vertical="center"/>
    </xf>
    <xf numFmtId="0" fontId="41" fillId="0" borderId="49" xfId="1" applyFont="1" applyBorder="1" applyAlignment="1">
      <alignment horizontal="left" vertical="center"/>
    </xf>
    <xf numFmtId="0" fontId="41" fillId="0" borderId="50" xfId="1" applyFont="1" applyBorder="1" applyAlignment="1">
      <alignment horizontal="left" vertical="center"/>
    </xf>
    <xf numFmtId="0" fontId="32" fillId="2" borderId="1" xfId="1" applyFont="1" applyFill="1" applyBorder="1" applyAlignment="1">
      <alignment horizontal="center" vertical="center" wrapText="1"/>
    </xf>
    <xf numFmtId="0" fontId="5" fillId="0" borderId="0" xfId="2" applyAlignment="1">
      <alignment horizontal="center"/>
    </xf>
    <xf numFmtId="0" fontId="7" fillId="6" borderId="1" xfId="2" applyFont="1" applyFill="1" applyBorder="1" applyAlignment="1">
      <alignment horizontal="center" vertical="center"/>
    </xf>
    <xf numFmtId="0" fontId="7" fillId="6" borderId="6" xfId="2" applyFont="1" applyFill="1" applyBorder="1" applyAlignment="1">
      <alignment horizontal="center" vertical="center"/>
    </xf>
    <xf numFmtId="0" fontId="7" fillId="0" borderId="0" xfId="2" applyFont="1" applyAlignment="1">
      <alignment horizontal="center"/>
    </xf>
    <xf numFmtId="0" fontId="7" fillId="6" borderId="5" xfId="2" applyFont="1" applyFill="1" applyBorder="1" applyAlignment="1">
      <alignment horizontal="center" vertical="center"/>
    </xf>
    <xf numFmtId="0" fontId="7" fillId="6" borderId="1" xfId="2" applyFont="1" applyFill="1" applyBorder="1" applyAlignment="1">
      <alignment horizontal="center" vertical="center" wrapText="1"/>
    </xf>
    <xf numFmtId="171" fontId="7" fillId="0" borderId="6" xfId="2" quotePrefix="1" applyNumberFormat="1" applyFont="1" applyBorder="1" applyAlignment="1">
      <alignment horizontal="center" vertical="center"/>
    </xf>
    <xf numFmtId="171" fontId="7" fillId="0" borderId="5" xfId="2" applyNumberFormat="1" applyFont="1" applyBorder="1" applyAlignment="1">
      <alignment horizontal="center" vertical="center"/>
    </xf>
    <xf numFmtId="0" fontId="6" fillId="0" borderId="0" xfId="1" applyFont="1" applyAlignment="1">
      <alignment horizontal="center" vertical="center"/>
    </xf>
    <xf numFmtId="0" fontId="7" fillId="6" borderId="4" xfId="2" applyFont="1" applyFill="1" applyBorder="1" applyAlignment="1">
      <alignment horizontal="center" vertical="center"/>
    </xf>
    <xf numFmtId="0" fontId="7" fillId="6" borderId="32" xfId="2" applyFont="1" applyFill="1" applyBorder="1" applyAlignment="1">
      <alignment horizontal="center" vertical="center"/>
    </xf>
    <xf numFmtId="167" fontId="7" fillId="0" borderId="1" xfId="2" applyNumberFormat="1" applyFont="1" applyBorder="1" applyAlignment="1">
      <alignment horizontal="center" vertical="center"/>
    </xf>
    <xf numFmtId="0" fontId="7" fillId="0" borderId="1" xfId="2" applyFont="1" applyBorder="1" applyAlignment="1">
      <alignment horizontal="center" vertical="center"/>
    </xf>
    <xf numFmtId="0" fontId="30" fillId="0" borderId="0" xfId="3" applyFont="1" applyAlignment="1">
      <alignment horizontal="center"/>
    </xf>
    <xf numFmtId="0" fontId="29" fillId="0" borderId="0" xfId="3" applyFont="1" applyAlignment="1">
      <alignment horizontal="center"/>
    </xf>
    <xf numFmtId="0" fontId="8" fillId="0" borderId="0" xfId="3" applyFont="1" applyAlignment="1">
      <alignment horizontal="center" vertical="center" wrapText="1"/>
    </xf>
    <xf numFmtId="0" fontId="8" fillId="0" borderId="0" xfId="3" applyFont="1" applyAlignment="1">
      <alignment horizontal="center" vertical="center"/>
    </xf>
    <xf numFmtId="0" fontId="6" fillId="0" borderId="27" xfId="3" applyFont="1" applyBorder="1" applyAlignment="1">
      <alignment horizontal="center" vertical="center" wrapText="1"/>
    </xf>
    <xf numFmtId="0" fontId="28" fillId="0" borderId="28" xfId="3" applyFont="1" applyBorder="1"/>
    <xf numFmtId="0" fontId="6" fillId="0" borderId="0" xfId="3" applyFont="1" applyAlignment="1">
      <alignment horizontal="center" vertical="center" wrapText="1"/>
    </xf>
    <xf numFmtId="0" fontId="28" fillId="0" borderId="0" xfId="3" applyFont="1"/>
    <xf numFmtId="0" fontId="10" fillId="0" borderId="0" xfId="3" applyFont="1" applyAlignment="1">
      <alignment horizontal="center" vertical="center"/>
    </xf>
    <xf numFmtId="0" fontId="10" fillId="0" borderId="0" xfId="3" applyFont="1" applyAlignment="1">
      <alignment horizontal="center" vertical="center" wrapText="1"/>
    </xf>
    <xf numFmtId="0" fontId="34" fillId="0" borderId="0" xfId="3" applyFont="1" applyAlignment="1">
      <alignment horizontal="center" vertical="center" wrapText="1"/>
    </xf>
    <xf numFmtId="0" fontId="3" fillId="0" borderId="0" xfId="7" applyFont="1" applyAlignment="1">
      <alignment horizontal="center"/>
    </xf>
    <xf numFmtId="0" fontId="2" fillId="0" borderId="0" xfId="7" applyAlignment="1">
      <alignment horizontal="center"/>
    </xf>
    <xf numFmtId="0" fontId="9" fillId="0" borderId="0" xfId="7" applyFont="1" applyAlignment="1">
      <alignment horizontal="center" vertical="center"/>
    </xf>
    <xf numFmtId="0" fontId="6" fillId="0" borderId="39" xfId="7" applyFont="1" applyBorder="1" applyAlignment="1">
      <alignment horizontal="center" vertical="center" wrapText="1"/>
    </xf>
    <xf numFmtId="0" fontId="6" fillId="0" borderId="40" xfId="7" applyFont="1" applyBorder="1" applyAlignment="1">
      <alignment horizontal="center" vertical="center" wrapText="1"/>
    </xf>
    <xf numFmtId="0" fontId="9" fillId="0" borderId="0" xfId="7" applyFont="1" applyAlignment="1">
      <alignment horizontal="center" vertical="center" wrapText="1"/>
    </xf>
    <xf numFmtId="0" fontId="5" fillId="0" borderId="0" xfId="7" applyFont="1"/>
    <xf numFmtId="0" fontId="3" fillId="0" borderId="0" xfId="7" applyFont="1" applyAlignment="1">
      <alignment horizontal="center" vertical="center"/>
    </xf>
    <xf numFmtId="0" fontId="21" fillId="0" borderId="0" xfId="7" applyFont="1" applyAlignment="1">
      <alignment horizontal="center"/>
    </xf>
    <xf numFmtId="0" fontId="8" fillId="0" borderId="1" xfId="7" applyFont="1" applyBorder="1" applyAlignment="1">
      <alignment horizontal="center" vertical="center"/>
    </xf>
    <xf numFmtId="0" fontId="3" fillId="0" borderId="0" xfId="7" applyFont="1" applyAlignment="1">
      <alignment horizontal="center" vertical="center" wrapText="1"/>
    </xf>
    <xf numFmtId="0" fontId="6" fillId="4" borderId="1" xfId="4" applyFont="1" applyFill="1" applyBorder="1" applyAlignment="1">
      <alignment horizontal="left" vertical="center" wrapText="1"/>
    </xf>
    <xf numFmtId="0" fontId="6" fillId="4" borderId="1" xfId="4" applyFont="1" applyFill="1" applyBorder="1" applyAlignment="1">
      <alignment horizontal="center" vertical="center"/>
    </xf>
    <xf numFmtId="0" fontId="8" fillId="0" borderId="3" xfId="4" applyFont="1" applyBorder="1" applyAlignment="1">
      <alignment horizontal="center" vertical="center"/>
    </xf>
    <xf numFmtId="0" fontId="8" fillId="0" borderId="35" xfId="4" applyFont="1" applyBorder="1" applyAlignment="1">
      <alignment horizontal="center" vertical="center"/>
    </xf>
    <xf numFmtId="0" fontId="8" fillId="0" borderId="2" xfId="4" applyFont="1" applyBorder="1" applyAlignment="1">
      <alignment horizontal="center" vertical="center"/>
    </xf>
    <xf numFmtId="0" fontId="8" fillId="0" borderId="1" xfId="4" applyFont="1" applyBorder="1" applyAlignment="1">
      <alignment horizontal="center" vertical="center"/>
    </xf>
    <xf numFmtId="0" fontId="8" fillId="2" borderId="0" xfId="1" applyFont="1" applyFill="1" applyAlignment="1">
      <alignment horizontal="center" vertical="center" wrapText="1"/>
    </xf>
    <xf numFmtId="0" fontId="8" fillId="0" borderId="6" xfId="4" applyFont="1" applyBorder="1" applyAlignment="1">
      <alignment horizontal="left" vertical="center" wrapText="1"/>
    </xf>
    <xf numFmtId="0" fontId="8" fillId="0" borderId="5" xfId="4" applyFont="1" applyBorder="1" applyAlignment="1">
      <alignment horizontal="left" vertical="center" wrapText="1"/>
    </xf>
    <xf numFmtId="0" fontId="8" fillId="2" borderId="6" xfId="1" applyFont="1" applyFill="1" applyBorder="1" applyAlignment="1">
      <alignment horizontal="left" vertical="center" wrapText="1"/>
    </xf>
    <xf numFmtId="0" fontId="8" fillId="2" borderId="5" xfId="1" applyFont="1" applyFill="1" applyBorder="1" applyAlignment="1">
      <alignment horizontal="left" vertical="center" wrapText="1"/>
    </xf>
    <xf numFmtId="0" fontId="8" fillId="0" borderId="6" xfId="4" applyFont="1" applyBorder="1" applyAlignment="1">
      <alignment horizontal="left" wrapText="1"/>
    </xf>
    <xf numFmtId="0" fontId="8" fillId="0" borderId="5" xfId="4" applyFont="1" applyBorder="1" applyAlignment="1">
      <alignment horizontal="left" wrapText="1"/>
    </xf>
    <xf numFmtId="0" fontId="6" fillId="0" borderId="1" xfId="4" applyFont="1" applyBorder="1" applyAlignment="1">
      <alignment horizontal="center" vertical="center" wrapText="1"/>
    </xf>
    <xf numFmtId="0" fontId="8" fillId="0" borderId="1" xfId="4" applyFont="1" applyBorder="1" applyAlignment="1">
      <alignment horizontal="center" vertical="center" wrapText="1"/>
    </xf>
    <xf numFmtId="0" fontId="8" fillId="0" borderId="6" xfId="4" applyFont="1" applyBorder="1" applyAlignment="1">
      <alignment horizontal="center" vertical="center"/>
    </xf>
    <xf numFmtId="0" fontId="8" fillId="0" borderId="0" xfId="4" applyFont="1" applyAlignment="1">
      <alignment horizontal="center" vertical="center" wrapText="1"/>
    </xf>
    <xf numFmtId="0" fontId="6" fillId="0" borderId="6" xfId="4" applyFont="1" applyBorder="1" applyAlignment="1">
      <alignment horizontal="center" vertical="center" wrapText="1"/>
    </xf>
    <xf numFmtId="0" fontId="6" fillId="0" borderId="5" xfId="4" applyFont="1" applyBorder="1" applyAlignment="1">
      <alignment horizontal="center" vertical="center" wrapText="1"/>
    </xf>
    <xf numFmtId="0" fontId="8" fillId="0" borderId="1" xfId="4" applyFont="1" applyBorder="1" applyAlignment="1">
      <alignment horizontal="left" vertical="center" wrapText="1"/>
    </xf>
    <xf numFmtId="0" fontId="6" fillId="0" borderId="1" xfId="4" applyFont="1" applyBorder="1" applyAlignment="1">
      <alignment horizontal="center" vertical="center"/>
    </xf>
    <xf numFmtId="0" fontId="8" fillId="2" borderId="44" xfId="1" applyFont="1" applyFill="1" applyBorder="1" applyAlignment="1">
      <alignment horizontal="center" vertical="center" wrapText="1"/>
    </xf>
    <xf numFmtId="0" fontId="8" fillId="2" borderId="38" xfId="1" applyFont="1" applyFill="1" applyBorder="1" applyAlignment="1">
      <alignment horizontal="center" vertical="center" wrapText="1"/>
    </xf>
    <xf numFmtId="0" fontId="8" fillId="0" borderId="5" xfId="4" applyFont="1" applyBorder="1" applyAlignment="1">
      <alignment horizontal="center" vertical="center"/>
    </xf>
    <xf numFmtId="0" fontId="8" fillId="2" borderId="1" xfId="1" applyFont="1" applyFill="1" applyBorder="1" applyAlignment="1">
      <alignment horizontal="left" vertical="center" wrapText="1"/>
    </xf>
    <xf numFmtId="0" fontId="8" fillId="2" borderId="8" xfId="1" applyFont="1" applyFill="1" applyBorder="1" applyAlignment="1">
      <alignment horizontal="left" vertical="center" wrapText="1"/>
    </xf>
    <xf numFmtId="0" fontId="6" fillId="10" borderId="41" xfId="4" applyFont="1" applyFill="1" applyBorder="1" applyAlignment="1">
      <alignment horizontal="center" vertical="center"/>
    </xf>
    <xf numFmtId="0" fontId="6" fillId="10" borderId="42" xfId="4" applyFont="1" applyFill="1" applyBorder="1" applyAlignment="1">
      <alignment horizontal="center" vertical="center"/>
    </xf>
    <xf numFmtId="0" fontId="6" fillId="10" borderId="43" xfId="4" applyFont="1" applyFill="1" applyBorder="1" applyAlignment="1">
      <alignment horizontal="center" vertical="center"/>
    </xf>
    <xf numFmtId="0" fontId="8" fillId="2" borderId="6" xfId="1" applyFont="1" applyFill="1" applyBorder="1" applyAlignment="1">
      <alignment vertical="center" wrapText="1"/>
    </xf>
    <xf numFmtId="0" fontId="8" fillId="2" borderId="8" xfId="1" applyFont="1" applyFill="1" applyBorder="1" applyAlignment="1">
      <alignment vertical="center" wrapText="1"/>
    </xf>
    <xf numFmtId="0" fontId="8" fillId="2" borderId="5" xfId="1" applyFont="1" applyFill="1" applyBorder="1" applyAlignment="1">
      <alignment vertical="center" wrapText="1"/>
    </xf>
    <xf numFmtId="0" fontId="6" fillId="0" borderId="7" xfId="4" applyFont="1" applyBorder="1" applyAlignment="1">
      <alignment horizontal="center" vertical="center"/>
    </xf>
    <xf numFmtId="0" fontId="6" fillId="0" borderId="38" xfId="4" applyFont="1" applyBorder="1" applyAlignment="1">
      <alignment horizontal="center" vertical="center"/>
    </xf>
    <xf numFmtId="0" fontId="6" fillId="0" borderId="0" xfId="4" applyFont="1" applyAlignment="1">
      <alignment horizontal="center" vertical="center"/>
    </xf>
    <xf numFmtId="0" fontId="6" fillId="0" borderId="6" xfId="4" applyFont="1" applyBorder="1" applyAlignment="1">
      <alignment horizontal="center" vertical="center"/>
    </xf>
    <xf numFmtId="0" fontId="8" fillId="0" borderId="32" xfId="4" applyFont="1" applyBorder="1" applyAlignment="1">
      <alignment horizontal="center" vertical="center"/>
    </xf>
    <xf numFmtId="0" fontId="8" fillId="0" borderId="0" xfId="4" applyFont="1" applyAlignment="1">
      <alignment horizontal="center" vertical="center"/>
    </xf>
    <xf numFmtId="0" fontId="8" fillId="0" borderId="6" xfId="4" applyFont="1" applyBorder="1" applyAlignment="1">
      <alignment horizontal="center" vertical="center" wrapText="1"/>
    </xf>
    <xf numFmtId="0" fontId="8" fillId="0" borderId="8" xfId="4" applyFont="1" applyBorder="1" applyAlignment="1">
      <alignment horizontal="center" vertical="center" wrapText="1"/>
    </xf>
    <xf numFmtId="0" fontId="8" fillId="0" borderId="5" xfId="4" applyFont="1" applyBorder="1" applyAlignment="1">
      <alignment horizontal="center" vertical="center" wrapText="1"/>
    </xf>
    <xf numFmtId="0" fontId="30" fillId="0" borderId="0" xfId="4" applyFont="1" applyAlignment="1">
      <alignment horizontal="center" vertical="center"/>
    </xf>
    <xf numFmtId="0" fontId="8" fillId="0" borderId="32" xfId="4" applyFont="1" applyBorder="1" applyAlignment="1">
      <alignment horizontal="center" vertical="center" wrapText="1"/>
    </xf>
    <xf numFmtId="0" fontId="6" fillId="4" borderId="1" xfId="4" applyFont="1" applyFill="1" applyBorder="1" applyAlignment="1">
      <alignment horizontal="center" vertical="center" wrapText="1"/>
    </xf>
    <xf numFmtId="2" fontId="8" fillId="0" borderId="1" xfId="4" applyNumberFormat="1" applyFont="1" applyBorder="1" applyAlignment="1">
      <alignment horizontal="center" vertical="center" wrapText="1"/>
    </xf>
    <xf numFmtId="0" fontId="6" fillId="11" borderId="45" xfId="4" applyFont="1" applyFill="1" applyBorder="1" applyAlignment="1">
      <alignment horizontal="center" vertical="center"/>
    </xf>
    <xf numFmtId="0" fontId="6" fillId="11" borderId="46" xfId="4" applyFont="1" applyFill="1" applyBorder="1" applyAlignment="1">
      <alignment horizontal="center" vertical="center"/>
    </xf>
    <xf numFmtId="0" fontId="6" fillId="11" borderId="47" xfId="4" applyFont="1" applyFill="1" applyBorder="1" applyAlignment="1">
      <alignment horizontal="center" vertical="center"/>
    </xf>
    <xf numFmtId="0" fontId="8" fillId="0" borderId="4" xfId="4" applyFont="1" applyBorder="1" applyAlignment="1">
      <alignment horizontal="center" vertical="center" wrapText="1"/>
    </xf>
    <xf numFmtId="0" fontId="8" fillId="0" borderId="36" xfId="4" applyFont="1" applyBorder="1" applyAlignment="1">
      <alignment horizontal="center" vertical="center" wrapText="1"/>
    </xf>
    <xf numFmtId="0" fontId="8" fillId="0" borderId="44" xfId="4" applyFont="1" applyBorder="1" applyAlignment="1">
      <alignment horizontal="center" wrapText="1"/>
    </xf>
    <xf numFmtId="0" fontId="8" fillId="0" borderId="7" xfId="4" applyFont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</cellXfs>
  <cellStyles count="9">
    <cellStyle name="Hiperlink" xfId="8" builtinId="8"/>
    <cellStyle name="Moeda" xfId="6" builtinId="4"/>
    <cellStyle name="Normal" xfId="0" builtinId="0"/>
    <cellStyle name="Normal 2" xfId="1" xr:uid="{00000000-0005-0000-0000-000002000000}"/>
    <cellStyle name="Normal 2 2" xfId="3" xr:uid="{00000000-0005-0000-0000-000003000000}"/>
    <cellStyle name="Normal 2 2 2" xfId="7" xr:uid="{D79FDE0E-D7F2-4FFA-AF12-8A9AD732620A}"/>
    <cellStyle name="Normal 2 3" xfId="4" xr:uid="{00000000-0005-0000-0000-000004000000}"/>
    <cellStyle name="Normal 3" xfId="2" xr:uid="{00000000-0005-0000-0000-000005000000}"/>
    <cellStyle name="Normal 4" xfId="5" xr:uid="{00000000-0005-0000-0000-000006000000}"/>
  </cellStyles>
  <dxfs count="14"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b val="0"/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png"/><Relationship Id="rId1" Type="http://schemas.openxmlformats.org/officeDocument/2006/relationships/image" Target="../media/image1.png"/><Relationship Id="rId4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207066</xdr:colOff>
      <xdr:row>0</xdr:row>
      <xdr:rowOff>1</xdr:rowOff>
    </xdr:from>
    <xdr:ext cx="1172154" cy="1036319"/>
    <xdr:pic>
      <xdr:nvPicPr>
        <xdr:cNvPr id="2" name="image1.png">
          <a:extLst>
            <a:ext uri="{FF2B5EF4-FFF2-40B4-BE49-F238E27FC236}">
              <a16:creationId xmlns:a16="http://schemas.microsoft.com/office/drawing/2014/main" id="{E5558D54-7EF6-4297-85C1-435D94A04D64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07066" y="1"/>
          <a:ext cx="1172154" cy="1036319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5</xdr:col>
      <xdr:colOff>805657</xdr:colOff>
      <xdr:row>129</xdr:row>
      <xdr:rowOff>71437</xdr:rowOff>
    </xdr:from>
    <xdr:to>
      <xdr:col>7</xdr:col>
      <xdr:colOff>857230</xdr:colOff>
      <xdr:row>133</xdr:row>
      <xdr:rowOff>135729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68A1D389-9186-40F7-BC20-4E4A69BB11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02032" y="48053625"/>
          <a:ext cx="2004198" cy="7310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209549</xdr:colOff>
      <xdr:row>0</xdr:row>
      <xdr:rowOff>118854</xdr:rowOff>
    </xdr:from>
    <xdr:to>
      <xdr:col>1</xdr:col>
      <xdr:colOff>314325</xdr:colOff>
      <xdr:row>4</xdr:row>
      <xdr:rowOff>0</xdr:rowOff>
    </xdr:to>
    <xdr:pic>
      <xdr:nvPicPr>
        <xdr:cNvPr id="2" name="Imagem 1" descr="120px-Brasao-aperibe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09549" y="118854"/>
          <a:ext cx="952501" cy="987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309563</xdr:colOff>
      <xdr:row>18</xdr:row>
      <xdr:rowOff>535782</xdr:rowOff>
    </xdr:from>
    <xdr:to>
      <xdr:col>6</xdr:col>
      <xdr:colOff>337323</xdr:colOff>
      <xdr:row>22</xdr:row>
      <xdr:rowOff>72230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145E5337-E4B4-4AF0-A1AD-8AF4270239A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131594" y="7096126"/>
          <a:ext cx="2004198" cy="7151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</xdr:row>
      <xdr:rowOff>168275</xdr:rowOff>
    </xdr:from>
    <xdr:ext cx="873125" cy="911225"/>
    <xdr:pic>
      <xdr:nvPicPr>
        <xdr:cNvPr id="2" name="image1.png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0" y="358775"/>
          <a:ext cx="873125" cy="911225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3</xdr:col>
      <xdr:colOff>238125</xdr:colOff>
      <xdr:row>25</xdr:row>
      <xdr:rowOff>95249</xdr:rowOff>
    </xdr:from>
    <xdr:to>
      <xdr:col>5</xdr:col>
      <xdr:colOff>153736</xdr:colOff>
      <xdr:row>25</xdr:row>
      <xdr:rowOff>715166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F229D051-CB4E-4439-942D-7B23F512A2C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93281" y="5643562"/>
          <a:ext cx="1737268" cy="6199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824120</xdr:colOff>
      <xdr:row>20</xdr:row>
      <xdr:rowOff>10352</xdr:rowOff>
    </xdr:from>
    <xdr:to>
      <xdr:col>4</xdr:col>
      <xdr:colOff>232510</xdr:colOff>
      <xdr:row>23</xdr:row>
      <xdr:rowOff>23776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D5DF966F-CAA6-48E1-AB5B-E71CB2F88F8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81865" y="4648613"/>
          <a:ext cx="1189150" cy="934864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219074</xdr:colOff>
      <xdr:row>0</xdr:row>
      <xdr:rowOff>156483</xdr:rowOff>
    </xdr:from>
    <xdr:ext cx="904875" cy="996042"/>
    <xdr:pic>
      <xdr:nvPicPr>
        <xdr:cNvPr id="3" name="image1.png">
          <a:extLst>
            <a:ext uri="{FF2B5EF4-FFF2-40B4-BE49-F238E27FC236}">
              <a16:creationId xmlns:a16="http://schemas.microsoft.com/office/drawing/2014/main" id="{3730A4FB-DE80-487F-B674-F0B3CE19CDC9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19074" y="156483"/>
          <a:ext cx="904875" cy="996042"/>
        </a:xfrm>
        <a:prstGeom prst="rect">
          <a:avLst/>
        </a:prstGeom>
        <a:noFill/>
      </xdr:spPr>
    </xdr:pic>
    <xdr:clientData fLocksWithSheet="0"/>
  </xdr:oneCellAnchor>
  <xdr:twoCellAnchor editAs="oneCell">
    <xdr:from>
      <xdr:col>5</xdr:col>
      <xdr:colOff>273808</xdr:colOff>
      <xdr:row>490</xdr:row>
      <xdr:rowOff>116417</xdr:rowOff>
    </xdr:from>
    <xdr:to>
      <xdr:col>7</xdr:col>
      <xdr:colOff>219154</xdr:colOff>
      <xdr:row>506</xdr:row>
      <xdr:rowOff>80683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926C5B23-B730-4309-83FB-1024DB258C5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068058" y="26722917"/>
          <a:ext cx="2594276" cy="3072316"/>
        </a:xfrm>
        <a:prstGeom prst="rect">
          <a:avLst/>
        </a:prstGeom>
        <a:solidFill>
          <a:srgbClr val="00B0F0"/>
        </a:solidFill>
      </xdr:spPr>
    </xdr:pic>
    <xdr:clientData/>
  </xdr:twoCellAnchor>
  <xdr:twoCellAnchor editAs="oneCell">
    <xdr:from>
      <xdr:col>6</xdr:col>
      <xdr:colOff>16569</xdr:colOff>
      <xdr:row>530</xdr:row>
      <xdr:rowOff>109804</xdr:rowOff>
    </xdr:from>
    <xdr:to>
      <xdr:col>7</xdr:col>
      <xdr:colOff>712334</xdr:colOff>
      <xdr:row>544</xdr:row>
      <xdr:rowOff>130344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E60B4830-DBEB-4746-B6B3-D26DC60DF0E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177990" y="102749199"/>
          <a:ext cx="2251848" cy="2687540"/>
        </a:xfrm>
        <a:prstGeom prst="rect">
          <a:avLst/>
        </a:prstGeom>
        <a:solidFill>
          <a:srgbClr val="00B0F0"/>
        </a:solidFill>
      </xdr:spPr>
    </xdr:pic>
    <xdr:clientData/>
  </xdr:twoCellAnchor>
  <xdr:twoCellAnchor editAs="oneCell">
    <xdr:from>
      <xdr:col>5</xdr:col>
      <xdr:colOff>521459</xdr:colOff>
      <xdr:row>511</xdr:row>
      <xdr:rowOff>61608</xdr:rowOff>
    </xdr:from>
    <xdr:to>
      <xdr:col>7</xdr:col>
      <xdr:colOff>333845</xdr:colOff>
      <xdr:row>526</xdr:row>
      <xdr:rowOff>150396</xdr:rowOff>
    </xdr:to>
    <xdr:pic>
      <xdr:nvPicPr>
        <xdr:cNvPr id="7" name="Imagem 6">
          <a:extLst>
            <a:ext uri="{FF2B5EF4-FFF2-40B4-BE49-F238E27FC236}">
              <a16:creationId xmlns:a16="http://schemas.microsoft.com/office/drawing/2014/main" id="{88FD7D1E-94A2-4CDD-B79E-FE5D510AC3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80248" y="96003424"/>
          <a:ext cx="2491417" cy="2946288"/>
        </a:xfrm>
        <a:prstGeom prst="rect">
          <a:avLst/>
        </a:prstGeom>
        <a:solidFill>
          <a:srgbClr val="00B0F0"/>
        </a:solidFill>
      </xdr:spPr>
    </xdr:pic>
    <xdr:clientData/>
  </xdr:twoCellAnchor>
  <xdr:twoCellAnchor editAs="oneCell">
    <xdr:from>
      <xdr:col>2</xdr:col>
      <xdr:colOff>0</xdr:colOff>
      <xdr:row>440</xdr:row>
      <xdr:rowOff>160454</xdr:rowOff>
    </xdr:from>
    <xdr:to>
      <xdr:col>6</xdr:col>
      <xdr:colOff>146383</xdr:colOff>
      <xdr:row>459</xdr:row>
      <xdr:rowOff>38173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59A997A7-C3FC-4344-BDF0-16FB2C303F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745832" y="82159675"/>
          <a:ext cx="4981073" cy="3382919"/>
        </a:xfrm>
        <a:prstGeom prst="rect">
          <a:avLst/>
        </a:prstGeom>
      </xdr:spPr>
    </xdr:pic>
    <xdr:clientData/>
  </xdr:twoCellAnchor>
  <xdr:twoCellAnchor editAs="oneCell">
    <xdr:from>
      <xdr:col>5</xdr:col>
      <xdr:colOff>1016001</xdr:colOff>
      <xdr:row>668</xdr:row>
      <xdr:rowOff>31750</xdr:rowOff>
    </xdr:from>
    <xdr:to>
      <xdr:col>7</xdr:col>
      <xdr:colOff>342615</xdr:colOff>
      <xdr:row>671</xdr:row>
      <xdr:rowOff>101334</xdr:rowOff>
    </xdr:to>
    <xdr:pic>
      <xdr:nvPicPr>
        <xdr:cNvPr id="8" name="Imagem 7">
          <a:extLst>
            <a:ext uri="{FF2B5EF4-FFF2-40B4-BE49-F238E27FC236}">
              <a16:creationId xmlns:a16="http://schemas.microsoft.com/office/drawing/2014/main" id="{8FEE3DA5-55F9-418D-840D-F7E638EE777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329084" y="146039417"/>
          <a:ext cx="2004198" cy="71516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s://www2.rio.rj.gov.br/sco/composicaosco.cfm?item=1PJ34050750%2F202403" TargetMode="External"/><Relationship Id="rId2" Type="http://schemas.openxmlformats.org/officeDocument/2006/relationships/hyperlink" Target="https://www2.rio.rj.gov.br/sco/composicaosco.cfm?item=1PJ34050700%2F202403" TargetMode="External"/><Relationship Id="rId1" Type="http://schemas.openxmlformats.org/officeDocument/2006/relationships/hyperlink" Target="https://www2.rio.rj.gov.br/sco/composicaosco.cfm?item=1PJ10500500%2F202403" TargetMode="External"/><Relationship Id="rId5" Type="http://schemas.openxmlformats.org/officeDocument/2006/relationships/hyperlink" Target="https://www2.rio.rj.gov.br/sco/composicaosco.cfm?item=1PJ34050850%2F202403" TargetMode="External"/><Relationship Id="rId4" Type="http://schemas.openxmlformats.org/officeDocument/2006/relationships/hyperlink" Target="https://www2.rio.rj.gov.br/sco/composicaosco.cfm?item=1PJ34050800%2F202403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H1025"/>
  <sheetViews>
    <sheetView view="pageBreakPreview" zoomScale="70" zoomScaleNormal="90" zoomScaleSheetLayoutView="70" workbookViewId="0">
      <selection activeCell="B122" sqref="B121:B122"/>
    </sheetView>
  </sheetViews>
  <sheetFormatPr defaultColWidth="14.42578125" defaultRowHeight="15" customHeight="1"/>
  <cols>
    <col min="1" max="1" width="6.28515625" style="19" customWidth="1"/>
    <col min="2" max="2" width="21" style="201" customWidth="1"/>
    <col min="3" max="3" width="88.85546875" style="19" customWidth="1"/>
    <col min="4" max="4" width="6.42578125" style="19" customWidth="1"/>
    <col min="5" max="5" width="14.28515625" style="147" customWidth="1"/>
    <col min="6" max="6" width="16.5703125" style="19" customWidth="1"/>
    <col min="7" max="7" width="12.7109375" style="19" customWidth="1"/>
    <col min="8" max="8" width="24" style="19" customWidth="1"/>
    <col min="9" max="11" width="8.7109375" style="19" customWidth="1"/>
    <col min="12" max="16384" width="14.42578125" style="19"/>
  </cols>
  <sheetData>
    <row r="4" spans="1:8" ht="9.75" customHeight="1">
      <c r="A4" s="30"/>
      <c r="B4" s="30"/>
      <c r="C4" s="30"/>
      <c r="D4" s="30"/>
      <c r="E4" s="30"/>
      <c r="F4" s="30"/>
      <c r="G4" s="30"/>
      <c r="H4" s="30"/>
    </row>
    <row r="5" spans="1:8" s="7" customFormat="1" ht="16.5" customHeight="1">
      <c r="A5" s="30"/>
      <c r="B5" s="31"/>
      <c r="C5" s="32"/>
      <c r="D5" s="385" t="s">
        <v>58</v>
      </c>
      <c r="E5" s="385"/>
      <c r="F5" s="172" t="s">
        <v>20</v>
      </c>
      <c r="G5" s="386" t="s">
        <v>16</v>
      </c>
      <c r="H5" s="384" t="s">
        <v>604</v>
      </c>
    </row>
    <row r="6" spans="1:8" ht="15" customHeight="1">
      <c r="A6" s="33"/>
      <c r="B6" s="179"/>
      <c r="C6" s="33"/>
      <c r="D6" s="385" t="s">
        <v>178</v>
      </c>
      <c r="E6" s="385"/>
      <c r="F6" s="173">
        <v>0.24</v>
      </c>
      <c r="G6" s="386"/>
      <c r="H6" s="384"/>
    </row>
    <row r="7" spans="1:8" ht="12.75" customHeight="1" thickBot="1">
      <c r="A7" s="178"/>
      <c r="B7" s="179"/>
      <c r="C7" s="33"/>
      <c r="D7" s="33"/>
      <c r="E7" s="148"/>
      <c r="F7" s="33"/>
      <c r="G7" s="33"/>
      <c r="H7" s="33"/>
    </row>
    <row r="8" spans="1:8" ht="12.75" customHeight="1" thickBot="1">
      <c r="A8" s="428" t="s">
        <v>605</v>
      </c>
      <c r="B8" s="429"/>
      <c r="C8" s="429"/>
      <c r="D8" s="429"/>
      <c r="E8" s="429"/>
      <c r="F8" s="429"/>
      <c r="G8" s="429"/>
      <c r="H8" s="430"/>
    </row>
    <row r="9" spans="1:8" ht="12.75" customHeight="1" thickBot="1">
      <c r="A9" s="34"/>
      <c r="B9" s="34"/>
      <c r="C9" s="34"/>
      <c r="D9" s="34"/>
      <c r="E9" s="34"/>
      <c r="F9" s="34"/>
      <c r="G9" s="34"/>
      <c r="H9" s="34"/>
    </row>
    <row r="10" spans="1:8" s="211" customFormat="1" ht="12.75" customHeight="1">
      <c r="A10" s="431" t="s">
        <v>8</v>
      </c>
      <c r="B10" s="433" t="s">
        <v>7</v>
      </c>
      <c r="C10" s="435" t="s">
        <v>6</v>
      </c>
      <c r="D10" s="437" t="s">
        <v>1</v>
      </c>
      <c r="E10" s="439" t="s">
        <v>5</v>
      </c>
      <c r="F10" s="439" t="s">
        <v>4</v>
      </c>
      <c r="G10" s="441" t="s">
        <v>59</v>
      </c>
      <c r="H10" s="443" t="s">
        <v>3</v>
      </c>
    </row>
    <row r="11" spans="1:8" s="211" customFormat="1" ht="41.25" customHeight="1" thickBot="1">
      <c r="A11" s="432"/>
      <c r="B11" s="434"/>
      <c r="C11" s="436"/>
      <c r="D11" s="438"/>
      <c r="E11" s="440"/>
      <c r="F11" s="440"/>
      <c r="G11" s="442"/>
      <c r="H11" s="444"/>
    </row>
    <row r="12" spans="1:8" s="280" customFormat="1" ht="20.25" customHeight="1">
      <c r="A12" s="279">
        <v>1</v>
      </c>
      <c r="B12" s="447" t="s">
        <v>45</v>
      </c>
      <c r="C12" s="448"/>
      <c r="D12" s="448"/>
      <c r="E12" s="448"/>
      <c r="F12" s="448"/>
      <c r="G12" s="448"/>
      <c r="H12" s="449"/>
    </row>
    <row r="13" spans="1:8" s="7" customFormat="1" ht="26.25" customHeight="1">
      <c r="A13" s="212" t="s">
        <v>2</v>
      </c>
      <c r="B13" s="213" t="s">
        <v>23</v>
      </c>
      <c r="C13" s="214" t="s">
        <v>60</v>
      </c>
      <c r="D13" s="215" t="s">
        <v>11</v>
      </c>
      <c r="E13" s="216">
        <v>547.44000000000005</v>
      </c>
      <c r="F13" s="216">
        <f>ROUND(E13+$F$5*E13,2)</f>
        <v>677.13</v>
      </c>
      <c r="G13" s="217">
        <f>'Anexo IF-Memorial de Calculo'!E17</f>
        <v>2</v>
      </c>
      <c r="H13" s="218">
        <f>ROUND(F13*G13,2)</f>
        <v>1354.26</v>
      </c>
    </row>
    <row r="14" spans="1:8" s="7" customFormat="1" ht="12.75">
      <c r="A14" s="212" t="s">
        <v>24</v>
      </c>
      <c r="B14" s="219" t="s">
        <v>129</v>
      </c>
      <c r="C14" s="214" t="s">
        <v>130</v>
      </c>
      <c r="D14" s="215" t="s">
        <v>289</v>
      </c>
      <c r="E14" s="216">
        <v>21211.52</v>
      </c>
      <c r="F14" s="216">
        <f>ROUND(E14+$F$5*E14,2)</f>
        <v>26236.53</v>
      </c>
      <c r="G14" s="217">
        <f>'Anexo IF-Memorial de Calculo'!G23</f>
        <v>0.05</v>
      </c>
      <c r="H14" s="218">
        <f>ROUND(F14*G14,2)</f>
        <v>1311.83</v>
      </c>
    </row>
    <row r="15" spans="1:8" s="7" customFormat="1" ht="18" customHeight="1">
      <c r="A15" s="378"/>
      <c r="B15" s="379"/>
      <c r="C15" s="379"/>
      <c r="D15" s="379"/>
      <c r="E15" s="380"/>
      <c r="F15" s="393" t="s">
        <v>61</v>
      </c>
      <c r="G15" s="394"/>
      <c r="H15" s="220">
        <f>ROUND(SUM(H13:H14),2)</f>
        <v>2666.09</v>
      </c>
    </row>
    <row r="16" spans="1:8" s="276" customFormat="1" ht="19.5" customHeight="1">
      <c r="A16" s="278">
        <v>2</v>
      </c>
      <c r="B16" s="405" t="s">
        <v>46</v>
      </c>
      <c r="C16" s="406"/>
      <c r="D16" s="406"/>
      <c r="E16" s="406"/>
      <c r="F16" s="406"/>
      <c r="G16" s="406"/>
      <c r="H16" s="407"/>
    </row>
    <row r="17" spans="1:8" s="7" customFormat="1" ht="49.5" customHeight="1">
      <c r="A17" s="212" t="s">
        <v>22</v>
      </c>
      <c r="B17" s="221" t="s">
        <v>47</v>
      </c>
      <c r="C17" s="214" t="s">
        <v>62</v>
      </c>
      <c r="D17" s="215" t="s">
        <v>55</v>
      </c>
      <c r="E17" s="216">
        <v>89.42</v>
      </c>
      <c r="F17" s="216">
        <f>ROUND(E17+$F$5*E17,2)</f>
        <v>110.6</v>
      </c>
      <c r="G17" s="217">
        <f>'Anexo IF-Memorial de Calculo'!H87</f>
        <v>56.8</v>
      </c>
      <c r="H17" s="218">
        <f>ROUND(F17*G17,2)</f>
        <v>6282.08</v>
      </c>
    </row>
    <row r="18" spans="1:8" s="7" customFormat="1" ht="45" customHeight="1">
      <c r="A18" s="212" t="s">
        <v>21</v>
      </c>
      <c r="B18" s="221" t="s">
        <v>48</v>
      </c>
      <c r="C18" s="214" t="s">
        <v>63</v>
      </c>
      <c r="D18" s="215" t="s">
        <v>55</v>
      </c>
      <c r="E18" s="216">
        <v>27.43</v>
      </c>
      <c r="F18" s="216">
        <f>ROUND(E18+$F$5*E18,2)</f>
        <v>33.93</v>
      </c>
      <c r="G18" s="217">
        <f>'Anexo IF-Memorial de Calculo'!I101</f>
        <v>46.9</v>
      </c>
      <c r="H18" s="218">
        <f>ROUND(F18*G18,2)</f>
        <v>1591.32</v>
      </c>
    </row>
    <row r="19" spans="1:8" s="7" customFormat="1" ht="73.5" customHeight="1">
      <c r="A19" s="212" t="s">
        <v>253</v>
      </c>
      <c r="B19" s="213" t="s">
        <v>251</v>
      </c>
      <c r="C19" s="222" t="s">
        <v>252</v>
      </c>
      <c r="D19" s="215" t="s">
        <v>55</v>
      </c>
      <c r="E19" s="223">
        <v>170.61</v>
      </c>
      <c r="F19" s="216">
        <f>ROUND(E19+$F$5*E19,2)</f>
        <v>211.03</v>
      </c>
      <c r="G19" s="224">
        <f>'Anexo IF-Memorial de Calculo'!F109</f>
        <v>12</v>
      </c>
      <c r="H19" s="218">
        <f>ROUND(F19*G19,2)</f>
        <v>2532.36</v>
      </c>
    </row>
    <row r="20" spans="1:8" s="7" customFormat="1" ht="19.5" customHeight="1">
      <c r="A20" s="378"/>
      <c r="B20" s="379"/>
      <c r="C20" s="379"/>
      <c r="D20" s="379"/>
      <c r="E20" s="380"/>
      <c r="F20" s="393" t="s">
        <v>61</v>
      </c>
      <c r="G20" s="394"/>
      <c r="H20" s="225">
        <f>ROUND(SUM(H17:H19),2)</f>
        <v>10405.76</v>
      </c>
    </row>
    <row r="21" spans="1:8" s="276" customFormat="1" ht="18.75" customHeight="1">
      <c r="A21" s="277">
        <v>3</v>
      </c>
      <c r="B21" s="408" t="s">
        <v>64</v>
      </c>
      <c r="C21" s="409"/>
      <c r="D21" s="409"/>
      <c r="E21" s="409"/>
      <c r="F21" s="409"/>
      <c r="G21" s="409"/>
      <c r="H21" s="410"/>
    </row>
    <row r="22" spans="1:8" s="7" customFormat="1" ht="25.5">
      <c r="A22" s="212" t="s">
        <v>25</v>
      </c>
      <c r="B22" s="242" t="s">
        <v>65</v>
      </c>
      <c r="C22" s="226" t="s">
        <v>66</v>
      </c>
      <c r="D22" s="212" t="s">
        <v>55</v>
      </c>
      <c r="E22" s="363">
        <v>605.89</v>
      </c>
      <c r="F22" s="363">
        <f>ROUND(E22+$F$5*E22,2)</f>
        <v>749.43</v>
      </c>
      <c r="G22" s="364">
        <f>'Anexo IF-Memorial de Calculo'!J153</f>
        <v>1.1000000000000001</v>
      </c>
      <c r="H22" s="368">
        <f>ROUND(F22*G22,2)</f>
        <v>824.37</v>
      </c>
    </row>
    <row r="23" spans="1:8" s="349" customFormat="1" ht="75" customHeight="1">
      <c r="A23" s="212" t="s">
        <v>26</v>
      </c>
      <c r="B23" s="212" t="s">
        <v>67</v>
      </c>
      <c r="C23" s="226" t="s">
        <v>68</v>
      </c>
      <c r="D23" s="212" t="s">
        <v>55</v>
      </c>
      <c r="E23" s="363">
        <v>2492.64</v>
      </c>
      <c r="F23" s="363">
        <f t="shared" ref="F23" si="0">ROUND(E23+$F$5*E23,2)</f>
        <v>3083.15</v>
      </c>
      <c r="G23" s="364">
        <f>'Anexo IF-Memorial de Calculo'!J229</f>
        <v>21</v>
      </c>
      <c r="H23" s="368">
        <f>ROUND(F23*G23,2)</f>
        <v>64746.15</v>
      </c>
    </row>
    <row r="24" spans="1:8" s="349" customFormat="1" ht="78" customHeight="1">
      <c r="A24" s="212" t="s">
        <v>122</v>
      </c>
      <c r="B24" s="212" t="s">
        <v>292</v>
      </c>
      <c r="C24" s="226" t="s">
        <v>300</v>
      </c>
      <c r="D24" s="212" t="s">
        <v>55</v>
      </c>
      <c r="E24" s="363">
        <v>3040.75</v>
      </c>
      <c r="F24" s="363">
        <f>ROUND(E24+$F$5*E24,2)</f>
        <v>3761.1</v>
      </c>
      <c r="G24" s="364">
        <f>'Anexo IF-Memorial de Calculo'!J269</f>
        <v>15</v>
      </c>
      <c r="H24" s="368">
        <f>ROUND(F24*G24,2)</f>
        <v>56416.5</v>
      </c>
    </row>
    <row r="25" spans="1:8" s="7" customFormat="1" ht="83.25" customHeight="1">
      <c r="A25" s="212" t="s">
        <v>226</v>
      </c>
      <c r="B25" s="369" t="s">
        <v>568</v>
      </c>
      <c r="C25" s="226" t="s">
        <v>210</v>
      </c>
      <c r="D25" s="212" t="s">
        <v>11</v>
      </c>
      <c r="E25" s="363">
        <v>257.77</v>
      </c>
      <c r="F25" s="363">
        <f>ROUND(E25+$F$5*E25,2)</f>
        <v>318.83999999999997</v>
      </c>
      <c r="G25" s="364">
        <f>'Anexo IF-Memorial de Calculo'!F276</f>
        <v>33.799999999999997</v>
      </c>
      <c r="H25" s="368">
        <f>ROUND(F25*G25,2)</f>
        <v>10776.79</v>
      </c>
    </row>
    <row r="26" spans="1:8" s="7" customFormat="1" ht="91.5" customHeight="1">
      <c r="A26" s="212" t="s">
        <v>228</v>
      </c>
      <c r="B26" s="212" t="s">
        <v>266</v>
      </c>
      <c r="C26" s="226" t="s">
        <v>267</v>
      </c>
      <c r="D26" s="212" t="s">
        <v>11</v>
      </c>
      <c r="E26" s="363">
        <v>1374.74</v>
      </c>
      <c r="F26" s="363">
        <f>ROUND(E26+$F$5*E26,2)</f>
        <v>1700.42</v>
      </c>
      <c r="G26" s="364">
        <f>'Anexo IF-Memorial de Calculo'!H282</f>
        <v>2.2000000000000002</v>
      </c>
      <c r="H26" s="368">
        <f>ROUND(F26*G26,2)</f>
        <v>3740.92</v>
      </c>
    </row>
    <row r="27" spans="1:8" s="7" customFormat="1" ht="21.75" customHeight="1">
      <c r="A27" s="390"/>
      <c r="B27" s="391"/>
      <c r="C27" s="391"/>
      <c r="D27" s="391"/>
      <c r="E27" s="392"/>
      <c r="F27" s="388" t="s">
        <v>61</v>
      </c>
      <c r="G27" s="389"/>
      <c r="H27" s="370">
        <f>ROUND(SUM(H22:H26),2)</f>
        <v>136504.73000000001</v>
      </c>
    </row>
    <row r="28" spans="1:8" s="276" customFormat="1" ht="21" customHeight="1">
      <c r="A28" s="275">
        <v>4</v>
      </c>
      <c r="B28" s="411" t="s">
        <v>554</v>
      </c>
      <c r="C28" s="411"/>
      <c r="D28" s="411"/>
      <c r="E28" s="411"/>
      <c r="F28" s="411"/>
      <c r="G28" s="411"/>
      <c r="H28" s="411"/>
    </row>
    <row r="29" spans="1:8" s="7" customFormat="1" ht="38.25" customHeight="1">
      <c r="A29" s="228" t="s">
        <v>303</v>
      </c>
      <c r="B29" s="233" t="s">
        <v>320</v>
      </c>
      <c r="C29" s="226" t="s">
        <v>321</v>
      </c>
      <c r="D29" s="233" t="s">
        <v>11</v>
      </c>
      <c r="E29" s="363">
        <v>78.38</v>
      </c>
      <c r="F29" s="363">
        <f t="shared" ref="F29:F39" si="1">ROUND(E29+$F$5*E29,2)</f>
        <v>96.95</v>
      </c>
      <c r="G29" s="233">
        <f>'Anexo IF-Memorial de Calculo'!F294</f>
        <v>230</v>
      </c>
      <c r="H29" s="363">
        <f>ROUND(F29*G29,2)</f>
        <v>22298.5</v>
      </c>
    </row>
    <row r="30" spans="1:8" s="349" customFormat="1" ht="40.5" customHeight="1">
      <c r="A30" s="228" t="s">
        <v>43</v>
      </c>
      <c r="B30" s="233" t="s">
        <v>70</v>
      </c>
      <c r="C30" s="226" t="s">
        <v>71</v>
      </c>
      <c r="D30" s="233" t="s">
        <v>11</v>
      </c>
      <c r="E30" s="363">
        <v>36.42</v>
      </c>
      <c r="F30" s="363">
        <f t="shared" si="1"/>
        <v>45.05</v>
      </c>
      <c r="G30" s="233">
        <f>'Anexo IF-Memorial de Calculo'!H314</f>
        <v>671.3</v>
      </c>
      <c r="H30" s="363">
        <f t="shared" ref="H30" si="2">ROUND(F30*G30,2)</f>
        <v>30242.07</v>
      </c>
    </row>
    <row r="31" spans="1:8" s="7" customFormat="1" ht="65.25" customHeight="1">
      <c r="A31" s="228" t="s">
        <v>304</v>
      </c>
      <c r="B31" s="233" t="s">
        <v>75</v>
      </c>
      <c r="C31" s="226" t="s">
        <v>76</v>
      </c>
      <c r="D31" s="254" t="s">
        <v>11</v>
      </c>
      <c r="E31" s="363">
        <v>11.98</v>
      </c>
      <c r="F31" s="363">
        <f t="shared" si="1"/>
        <v>14.82</v>
      </c>
      <c r="G31" s="364">
        <f>'Anexo IF-Memorial de Calculo'!H314</f>
        <v>671.3</v>
      </c>
      <c r="H31" s="363">
        <f t="shared" ref="H31:H42" si="3">ROUND(F31*G31,2)</f>
        <v>9948.67</v>
      </c>
    </row>
    <row r="32" spans="1:8" s="7" customFormat="1" ht="81" customHeight="1">
      <c r="A32" s="228" t="s">
        <v>323</v>
      </c>
      <c r="B32" s="238" t="s">
        <v>301</v>
      </c>
      <c r="C32" s="226" t="s">
        <v>302</v>
      </c>
      <c r="D32" s="254" t="s">
        <v>11</v>
      </c>
      <c r="E32" s="371">
        <v>132.43</v>
      </c>
      <c r="F32" s="363">
        <f t="shared" si="1"/>
        <v>163.80000000000001</v>
      </c>
      <c r="G32" s="372">
        <f>'Anexo IF-Memorial de Calculo'!F346</f>
        <v>4.4000000000000004</v>
      </c>
      <c r="H32" s="363">
        <f>ROUND(F32*G32,2)</f>
        <v>720.72</v>
      </c>
    </row>
    <row r="33" spans="1:8" ht="23.25" customHeight="1">
      <c r="A33" s="228" t="s">
        <v>324</v>
      </c>
      <c r="B33" s="233" t="s">
        <v>306</v>
      </c>
      <c r="C33" s="234" t="s">
        <v>307</v>
      </c>
      <c r="D33" s="235" t="s">
        <v>1</v>
      </c>
      <c r="E33" s="236">
        <v>29.42</v>
      </c>
      <c r="F33" s="236">
        <f t="shared" si="1"/>
        <v>36.39</v>
      </c>
      <c r="G33" s="237">
        <f>'Anexo IF-Memorial de Calculo'!C352</f>
        <v>3</v>
      </c>
      <c r="H33" s="236">
        <f t="shared" si="3"/>
        <v>109.17</v>
      </c>
    </row>
    <row r="34" spans="1:8" s="7" customFormat="1" ht="57.75" customHeight="1">
      <c r="A34" s="228" t="s">
        <v>325</v>
      </c>
      <c r="B34" s="233" t="s">
        <v>308</v>
      </c>
      <c r="C34" s="234" t="s">
        <v>309</v>
      </c>
      <c r="D34" s="235" t="s">
        <v>1</v>
      </c>
      <c r="E34" s="236">
        <v>733.89</v>
      </c>
      <c r="F34" s="236">
        <f t="shared" si="1"/>
        <v>907.75</v>
      </c>
      <c r="G34" s="237">
        <f>'Anexo IF-Memorial de Calculo'!C358</f>
        <v>9</v>
      </c>
      <c r="H34" s="236">
        <f t="shared" si="3"/>
        <v>8169.75</v>
      </c>
    </row>
    <row r="35" spans="1:8" ht="77.25" customHeight="1">
      <c r="A35" s="228" t="s">
        <v>326</v>
      </c>
      <c r="B35" s="233" t="s">
        <v>310</v>
      </c>
      <c r="C35" s="234" t="s">
        <v>311</v>
      </c>
      <c r="D35" s="235" t="s">
        <v>1</v>
      </c>
      <c r="E35" s="236">
        <v>69.599999999999994</v>
      </c>
      <c r="F35" s="236">
        <f t="shared" si="1"/>
        <v>86.09</v>
      </c>
      <c r="G35" s="237">
        <f>'Anexo IF-Memorial de Calculo'!C365</f>
        <v>9</v>
      </c>
      <c r="H35" s="236">
        <f>ROUND(F35*G35,2)</f>
        <v>774.81</v>
      </c>
    </row>
    <row r="36" spans="1:8" ht="65.25" customHeight="1">
      <c r="A36" s="228" t="s">
        <v>327</v>
      </c>
      <c r="B36" s="233" t="s">
        <v>367</v>
      </c>
      <c r="C36" s="234" t="s">
        <v>368</v>
      </c>
      <c r="D36" s="235" t="s">
        <v>1</v>
      </c>
      <c r="E36" s="236">
        <v>82.58</v>
      </c>
      <c r="F36" s="236">
        <f t="shared" si="1"/>
        <v>102.14</v>
      </c>
      <c r="G36" s="237">
        <v>2</v>
      </c>
      <c r="H36" s="236">
        <f>ROUND(F36*G36,2)</f>
        <v>204.28</v>
      </c>
    </row>
    <row r="37" spans="1:8" ht="33" customHeight="1">
      <c r="A37" s="228" t="s">
        <v>345</v>
      </c>
      <c r="B37" s="233" t="s">
        <v>296</v>
      </c>
      <c r="C37" s="234" t="s">
        <v>297</v>
      </c>
      <c r="D37" s="235" t="s">
        <v>1</v>
      </c>
      <c r="E37" s="236">
        <v>104.79</v>
      </c>
      <c r="F37" s="236">
        <f t="shared" si="1"/>
        <v>129.61000000000001</v>
      </c>
      <c r="G37" s="237">
        <f>'Anexo IF-Memorial de Calculo'!C379</f>
        <v>11</v>
      </c>
      <c r="H37" s="236">
        <f t="shared" si="3"/>
        <v>1425.71</v>
      </c>
    </row>
    <row r="38" spans="1:8" ht="42.75" customHeight="1">
      <c r="A38" s="228" t="s">
        <v>383</v>
      </c>
      <c r="B38" s="238" t="s">
        <v>346</v>
      </c>
      <c r="C38" s="234" t="s">
        <v>347</v>
      </c>
      <c r="D38" s="235" t="s">
        <v>1</v>
      </c>
      <c r="E38" s="239">
        <v>3210.92</v>
      </c>
      <c r="F38" s="236">
        <f t="shared" si="1"/>
        <v>3971.59</v>
      </c>
      <c r="G38" s="240">
        <v>2</v>
      </c>
      <c r="H38" s="236">
        <f t="shared" si="3"/>
        <v>7943.18</v>
      </c>
    </row>
    <row r="39" spans="1:8" s="7" customFormat="1" ht="48" customHeight="1">
      <c r="A39" s="228" t="s">
        <v>384</v>
      </c>
      <c r="B39" s="231" t="s">
        <v>339</v>
      </c>
      <c r="C39" s="214" t="s">
        <v>340</v>
      </c>
      <c r="D39" s="229" t="s">
        <v>11</v>
      </c>
      <c r="E39" s="223">
        <v>21.8</v>
      </c>
      <c r="F39" s="236">
        <f t="shared" si="1"/>
        <v>26.96</v>
      </c>
      <c r="G39" s="232">
        <f>'Anexo IF-Memorial de Calculo'!B396</f>
        <v>103.6</v>
      </c>
      <c r="H39" s="236">
        <f t="shared" si="3"/>
        <v>2793.06</v>
      </c>
    </row>
    <row r="40" spans="1:8" s="7" customFormat="1" ht="54.75" customHeight="1">
      <c r="A40" s="228" t="s">
        <v>385</v>
      </c>
      <c r="B40" s="231" t="s">
        <v>341</v>
      </c>
      <c r="C40" s="214" t="s">
        <v>342</v>
      </c>
      <c r="D40" s="229" t="s">
        <v>11</v>
      </c>
      <c r="E40" s="223">
        <v>148.52000000000001</v>
      </c>
      <c r="F40" s="236">
        <f t="shared" ref="F40:F42" si="4">ROUND(E40+$F$5*E40,2)</f>
        <v>183.7</v>
      </c>
      <c r="G40" s="232">
        <f>'Anexo IF-Memorial de Calculo'!B405</f>
        <v>103.6</v>
      </c>
      <c r="H40" s="236">
        <f t="shared" si="3"/>
        <v>19031.32</v>
      </c>
    </row>
    <row r="41" spans="1:8" s="7" customFormat="1" ht="30.75" customHeight="1">
      <c r="A41" s="228" t="s">
        <v>386</v>
      </c>
      <c r="B41" s="231" t="s">
        <v>343</v>
      </c>
      <c r="C41" s="214" t="s">
        <v>344</v>
      </c>
      <c r="D41" s="229" t="s">
        <v>142</v>
      </c>
      <c r="E41" s="223">
        <v>40.96</v>
      </c>
      <c r="F41" s="236">
        <f t="shared" si="4"/>
        <v>50.66</v>
      </c>
      <c r="G41" s="232">
        <f>'Anexo IF-Memorial de Calculo'!B414</f>
        <v>91.4</v>
      </c>
      <c r="H41" s="236">
        <f t="shared" si="3"/>
        <v>4630.32</v>
      </c>
    </row>
    <row r="42" spans="1:8" s="7" customFormat="1" ht="48" customHeight="1">
      <c r="A42" s="228" t="s">
        <v>518</v>
      </c>
      <c r="B42" s="219" t="s">
        <v>517</v>
      </c>
      <c r="C42" s="214" t="s">
        <v>519</v>
      </c>
      <c r="D42" s="229" t="s">
        <v>11</v>
      </c>
      <c r="E42" s="223">
        <v>135.65</v>
      </c>
      <c r="F42" s="236">
        <f t="shared" si="4"/>
        <v>167.79</v>
      </c>
      <c r="G42" s="232">
        <f>'Anexo IF-Memorial de Calculo'!F420</f>
        <v>60.3</v>
      </c>
      <c r="H42" s="236">
        <f t="shared" si="3"/>
        <v>10117.74</v>
      </c>
    </row>
    <row r="43" spans="1:8" s="7" customFormat="1" ht="25.5">
      <c r="A43" s="228" t="s">
        <v>550</v>
      </c>
      <c r="B43" s="241" t="s">
        <v>224</v>
      </c>
      <c r="C43" s="214" t="s">
        <v>225</v>
      </c>
      <c r="D43" s="215" t="s">
        <v>55</v>
      </c>
      <c r="E43" s="216">
        <v>284.05</v>
      </c>
      <c r="F43" s="216">
        <f>ROUND(E43+$F$5*E43,2)</f>
        <v>351.34</v>
      </c>
      <c r="G43" s="217">
        <f>'Anexo IF-Memorial de Calculo'!F427</f>
        <v>1.65</v>
      </c>
      <c r="H43" s="218">
        <f>ROUND(F43*G43,2)</f>
        <v>579.71</v>
      </c>
    </row>
    <row r="44" spans="1:8" s="7" customFormat="1" ht="95.25" customHeight="1">
      <c r="A44" s="228" t="s">
        <v>551</v>
      </c>
      <c r="B44" s="242" t="s">
        <v>227</v>
      </c>
      <c r="C44" s="222" t="s">
        <v>229</v>
      </c>
      <c r="D44" s="215" t="s">
        <v>11</v>
      </c>
      <c r="E44" s="216">
        <v>102.26</v>
      </c>
      <c r="F44" s="216">
        <f>ROUND(E44+$F$5*E44,2)</f>
        <v>126.49</v>
      </c>
      <c r="G44" s="217">
        <f>'Anexo IF-Memorial de Calculo'!C438</f>
        <v>77</v>
      </c>
      <c r="H44" s="218">
        <f>ROUND(F44*G44,2)</f>
        <v>9739.73</v>
      </c>
    </row>
    <row r="45" spans="1:8" s="7" customFormat="1" ht="36" customHeight="1">
      <c r="A45" s="228" t="s">
        <v>557</v>
      </c>
      <c r="B45" s="242" t="s">
        <v>555</v>
      </c>
      <c r="C45" s="222" t="s">
        <v>556</v>
      </c>
      <c r="D45" s="215" t="s">
        <v>55</v>
      </c>
      <c r="E45" s="216">
        <v>2453.46</v>
      </c>
      <c r="F45" s="216">
        <f>ROUND(E45+$F$5*E45,2)</f>
        <v>3034.68</v>
      </c>
      <c r="G45" s="217">
        <f>'Anexo IF-Memorial de Calculo'!I479</f>
        <v>0.19</v>
      </c>
      <c r="H45" s="218">
        <f>ROUND(F45*G45,2)</f>
        <v>576.59</v>
      </c>
    </row>
    <row r="46" spans="1:8" s="247" customFormat="1" ht="92.25" customHeight="1">
      <c r="A46" s="228" t="s">
        <v>584</v>
      </c>
      <c r="B46" s="243" t="s">
        <v>545</v>
      </c>
      <c r="C46" s="244" t="s">
        <v>546</v>
      </c>
      <c r="D46" s="245" t="s">
        <v>11</v>
      </c>
      <c r="E46" s="246">
        <v>376.1</v>
      </c>
      <c r="F46" s="216">
        <f>ROUND(E46+$F$5*E46,2)</f>
        <v>465.2</v>
      </c>
      <c r="G46" s="217">
        <f>'Anexo IF-Memorial de Calculo'!I486</f>
        <v>21.299999999999997</v>
      </c>
      <c r="H46" s="218">
        <f>ROUND(F46*G46,2)</f>
        <v>9908.76</v>
      </c>
    </row>
    <row r="47" spans="1:8" s="7" customFormat="1" ht="21.75" customHeight="1">
      <c r="A47" s="417"/>
      <c r="B47" s="418"/>
      <c r="C47" s="418"/>
      <c r="D47" s="418"/>
      <c r="E47" s="419"/>
      <c r="F47" s="412" t="s">
        <v>61</v>
      </c>
      <c r="G47" s="413"/>
      <c r="H47" s="227">
        <f>ROUND(SUM(H29:H46),2)</f>
        <v>139214.09</v>
      </c>
    </row>
    <row r="48" spans="1:8" s="276" customFormat="1">
      <c r="A48" s="275">
        <v>5</v>
      </c>
      <c r="B48" s="387" t="s">
        <v>72</v>
      </c>
      <c r="C48" s="387"/>
      <c r="D48" s="387"/>
      <c r="E48" s="387"/>
      <c r="F48" s="387"/>
      <c r="G48" s="387"/>
      <c r="H48" s="387"/>
    </row>
    <row r="49" spans="1:8" s="349" customFormat="1" ht="68.25" customHeight="1">
      <c r="A49" s="233" t="s">
        <v>109</v>
      </c>
      <c r="B49" s="233" t="s">
        <v>212</v>
      </c>
      <c r="C49" s="226" t="s">
        <v>213</v>
      </c>
      <c r="D49" s="254" t="s">
        <v>11</v>
      </c>
      <c r="E49" s="362">
        <v>123.13</v>
      </c>
      <c r="F49" s="363">
        <f t="shared" ref="F49:F54" si="5">ROUND(E49+$F$5*E49,2)</f>
        <v>152.30000000000001</v>
      </c>
      <c r="G49" s="364">
        <f>'Anexo IF-Memorial de Calculo'!C503</f>
        <v>393.19</v>
      </c>
      <c r="H49" s="363">
        <f>ROUND(F49*$G$49,2)</f>
        <v>59882.84</v>
      </c>
    </row>
    <row r="50" spans="1:8" s="349" customFormat="1" ht="52.5" customHeight="1">
      <c r="A50" s="233" t="s">
        <v>110</v>
      </c>
      <c r="B50" s="233" t="s">
        <v>214</v>
      </c>
      <c r="C50" s="226" t="s">
        <v>215</v>
      </c>
      <c r="D50" s="254" t="s">
        <v>11</v>
      </c>
      <c r="E50" s="362">
        <v>162.88</v>
      </c>
      <c r="F50" s="363">
        <f t="shared" si="5"/>
        <v>201.47</v>
      </c>
      <c r="G50" s="364">
        <f>'Anexo IF-Memorial de Calculo'!C523</f>
        <v>393.19</v>
      </c>
      <c r="H50" s="363">
        <f>ROUND(F50*$G$50,2)</f>
        <v>79215.990000000005</v>
      </c>
    </row>
    <row r="51" spans="1:8" s="349" customFormat="1" ht="62.25" customHeight="1">
      <c r="A51" s="233" t="s">
        <v>111</v>
      </c>
      <c r="B51" s="233" t="s">
        <v>73</v>
      </c>
      <c r="C51" s="226" t="s">
        <v>74</v>
      </c>
      <c r="D51" s="254" t="s">
        <v>11</v>
      </c>
      <c r="E51" s="362">
        <v>75</v>
      </c>
      <c r="F51" s="363">
        <f t="shared" si="5"/>
        <v>92.77</v>
      </c>
      <c r="G51" s="364">
        <f>'Anexo IF-Memorial de Calculo'!C541</f>
        <v>302.64</v>
      </c>
      <c r="H51" s="363">
        <f>ROUND(F51*$G$51,2)</f>
        <v>28075.91</v>
      </c>
    </row>
    <row r="52" spans="1:8" s="200" customFormat="1" ht="39.75" customHeight="1">
      <c r="A52" s="233" t="s">
        <v>216</v>
      </c>
      <c r="B52" s="219" t="s">
        <v>450</v>
      </c>
      <c r="C52" s="214" t="s">
        <v>451</v>
      </c>
      <c r="D52" s="215" t="s">
        <v>142</v>
      </c>
      <c r="E52" s="248">
        <v>33.43</v>
      </c>
      <c r="F52" s="216">
        <f t="shared" si="5"/>
        <v>41.35</v>
      </c>
      <c r="G52" s="232">
        <f>'Anexo IF-Memorial de Calculo'!C552</f>
        <v>10.5</v>
      </c>
      <c r="H52" s="216">
        <f>ROUND(F52*$G$52,2)</f>
        <v>434.18</v>
      </c>
    </row>
    <row r="53" spans="1:8" s="7" customFormat="1" ht="39.75" customHeight="1">
      <c r="A53" s="233" t="s">
        <v>217</v>
      </c>
      <c r="B53" s="233" t="s">
        <v>207</v>
      </c>
      <c r="C53" s="214" t="s">
        <v>206</v>
      </c>
      <c r="D53" s="229" t="s">
        <v>209</v>
      </c>
      <c r="E53" s="248">
        <v>307.05</v>
      </c>
      <c r="F53" s="216">
        <f t="shared" si="5"/>
        <v>379.79</v>
      </c>
      <c r="G53" s="232">
        <f>'Anexo IF-Memorial de Calculo'!G564</f>
        <v>3.68</v>
      </c>
      <c r="H53" s="216">
        <f>ROUND(F53*$G$53,2)</f>
        <v>1397.63</v>
      </c>
    </row>
    <row r="54" spans="1:8" s="7" customFormat="1" ht="38.25" customHeight="1">
      <c r="A54" s="233" t="s">
        <v>454</v>
      </c>
      <c r="B54" s="219" t="s">
        <v>197</v>
      </c>
      <c r="C54" s="214" t="s">
        <v>211</v>
      </c>
      <c r="D54" s="229" t="s">
        <v>11</v>
      </c>
      <c r="E54" s="249">
        <v>8.31</v>
      </c>
      <c r="F54" s="216">
        <f t="shared" si="5"/>
        <v>10.28</v>
      </c>
      <c r="G54" s="232">
        <f>'Anexo IF-Memorial de Calculo'!C573</f>
        <v>240</v>
      </c>
      <c r="H54" s="216">
        <f>ROUND(F54*$G$54,2)</f>
        <v>2467.1999999999998</v>
      </c>
    </row>
    <row r="55" spans="1:8" s="7" customFormat="1" ht="21.75" customHeight="1">
      <c r="A55" s="414"/>
      <c r="B55" s="415"/>
      <c r="C55" s="415"/>
      <c r="D55" s="415"/>
      <c r="E55" s="416"/>
      <c r="F55" s="412" t="s">
        <v>61</v>
      </c>
      <c r="G55" s="413"/>
      <c r="H55" s="227">
        <f>ROUND(SUM(H49:H54),2)</f>
        <v>171473.75</v>
      </c>
    </row>
    <row r="56" spans="1:8" ht="17.25" customHeight="1">
      <c r="A56" s="274">
        <v>6</v>
      </c>
      <c r="B56" s="395" t="s">
        <v>124</v>
      </c>
      <c r="C56" s="395"/>
      <c r="D56" s="395"/>
      <c r="E56" s="395"/>
      <c r="F56" s="395"/>
      <c r="G56" s="395"/>
      <c r="H56" s="395"/>
    </row>
    <row r="57" spans="1:8" ht="73.5" customHeight="1">
      <c r="A57" s="250" t="s">
        <v>112</v>
      </c>
      <c r="B57" s="250" t="s">
        <v>101</v>
      </c>
      <c r="C57" s="234" t="s">
        <v>115</v>
      </c>
      <c r="D57" s="235" t="s">
        <v>1</v>
      </c>
      <c r="E57" s="236">
        <v>3035.91</v>
      </c>
      <c r="F57" s="236">
        <f>ROUND(E57+$F$5*E57,2)</f>
        <v>3755.12</v>
      </c>
      <c r="G57" s="237">
        <f>'Anexo IF-Memorial de Calculo'!C579</f>
        <v>2</v>
      </c>
      <c r="H57" s="236">
        <f>ROUND(F57*G57,2)</f>
        <v>7510.24</v>
      </c>
    </row>
    <row r="58" spans="1:8" ht="73.5" customHeight="1">
      <c r="A58" s="250" t="s">
        <v>113</v>
      </c>
      <c r="B58" s="250" t="s">
        <v>103</v>
      </c>
      <c r="C58" s="234" t="s">
        <v>104</v>
      </c>
      <c r="D58" s="235" t="s">
        <v>1</v>
      </c>
      <c r="E58" s="236">
        <v>2892.67</v>
      </c>
      <c r="F58" s="236">
        <f t="shared" ref="F58:F61" si="6">ROUND(E58+$F$5*E58,2)</f>
        <v>3577.94</v>
      </c>
      <c r="G58" s="237">
        <f>'Anexo IF-Memorial de Calculo'!C580</f>
        <v>1</v>
      </c>
      <c r="H58" s="236">
        <f t="shared" ref="H58:H61" si="7">ROUND(F58*G58,2)</f>
        <v>3577.94</v>
      </c>
    </row>
    <row r="59" spans="1:8" ht="73.5" customHeight="1">
      <c r="A59" s="250" t="s">
        <v>114</v>
      </c>
      <c r="B59" s="250" t="s">
        <v>116</v>
      </c>
      <c r="C59" s="251" t="s">
        <v>117</v>
      </c>
      <c r="D59" s="235" t="s">
        <v>1</v>
      </c>
      <c r="E59" s="236">
        <v>2287.88</v>
      </c>
      <c r="F59" s="236">
        <f t="shared" si="6"/>
        <v>2829.88</v>
      </c>
      <c r="G59" s="237">
        <f>'Anexo IF-Memorial de Calculo'!C581</f>
        <v>2</v>
      </c>
      <c r="H59" s="236">
        <f t="shared" si="7"/>
        <v>5659.76</v>
      </c>
    </row>
    <row r="60" spans="1:8" ht="73.5" customHeight="1">
      <c r="A60" s="250" t="s">
        <v>125</v>
      </c>
      <c r="B60" s="250" t="s">
        <v>230</v>
      </c>
      <c r="C60" s="234" t="s">
        <v>231</v>
      </c>
      <c r="D60" s="235" t="s">
        <v>1</v>
      </c>
      <c r="E60" s="236">
        <v>677.05</v>
      </c>
      <c r="F60" s="236">
        <f t="shared" si="6"/>
        <v>837.44</v>
      </c>
      <c r="G60" s="237">
        <f>'Anexo IF-Memorial de Calculo'!C582</f>
        <v>2</v>
      </c>
      <c r="H60" s="236">
        <f t="shared" si="7"/>
        <v>1674.88</v>
      </c>
    </row>
    <row r="61" spans="1:8" ht="73.5" customHeight="1">
      <c r="A61" s="250" t="s">
        <v>185</v>
      </c>
      <c r="B61" s="233" t="s">
        <v>259</v>
      </c>
      <c r="C61" s="226" t="s">
        <v>257</v>
      </c>
      <c r="D61" s="255" t="s">
        <v>1</v>
      </c>
      <c r="E61" s="216">
        <f>'Anexo IG - Composiçao Mudas'!G10</f>
        <v>90.97</v>
      </c>
      <c r="F61" s="216">
        <f t="shared" si="6"/>
        <v>112.52</v>
      </c>
      <c r="G61" s="256">
        <f>'Anexo IF-Memorial de Calculo'!C583</f>
        <v>35</v>
      </c>
      <c r="H61" s="216">
        <f t="shared" si="7"/>
        <v>3938.2</v>
      </c>
    </row>
    <row r="62" spans="1:8" ht="36" customHeight="1">
      <c r="A62" s="250" t="s">
        <v>335</v>
      </c>
      <c r="B62" s="233" t="s">
        <v>187</v>
      </c>
      <c r="C62" s="226" t="s">
        <v>188</v>
      </c>
      <c r="D62" s="255" t="s">
        <v>1</v>
      </c>
      <c r="E62" s="216">
        <v>10.82</v>
      </c>
      <c r="F62" s="216">
        <f>ROUND(E62+$F$5*E62,2)</f>
        <v>13.38</v>
      </c>
      <c r="G62" s="256">
        <f>'Anexo IF-Memorial de Calculo'!C584</f>
        <v>261</v>
      </c>
      <c r="H62" s="216">
        <f>ROUND(F62*G62,2)</f>
        <v>3492.18</v>
      </c>
    </row>
    <row r="63" spans="1:8" s="247" customFormat="1" ht="36" customHeight="1">
      <c r="A63" s="250" t="s">
        <v>232</v>
      </c>
      <c r="B63" s="233" t="s">
        <v>298</v>
      </c>
      <c r="C63" s="226" t="s">
        <v>299</v>
      </c>
      <c r="D63" s="255" t="s">
        <v>1</v>
      </c>
      <c r="E63" s="216">
        <v>20.72</v>
      </c>
      <c r="F63" s="216">
        <f>ROUND(E63+$F$5*E63,2)</f>
        <v>25.63</v>
      </c>
      <c r="G63" s="256">
        <f>'Anexo IF-Memorial de Calculo'!C585</f>
        <v>154</v>
      </c>
      <c r="H63" s="216">
        <f>ROUND(F63*G63,2)</f>
        <v>3947.02</v>
      </c>
    </row>
    <row r="64" spans="1:8" ht="18" customHeight="1">
      <c r="A64" s="252"/>
      <c r="B64" s="365"/>
      <c r="C64" s="366"/>
      <c r="D64" s="366"/>
      <c r="E64" s="367"/>
      <c r="F64" s="375" t="s">
        <v>61</v>
      </c>
      <c r="G64" s="375"/>
      <c r="H64" s="264">
        <f>ROUND(SUM(H57:H63),2)</f>
        <v>29800.22</v>
      </c>
    </row>
    <row r="65" spans="1:8" ht="17.25" customHeight="1">
      <c r="A65" s="274">
        <v>7</v>
      </c>
      <c r="B65" s="387" t="s">
        <v>452</v>
      </c>
      <c r="C65" s="387"/>
      <c r="D65" s="387"/>
      <c r="E65" s="387"/>
      <c r="F65" s="387"/>
      <c r="G65" s="387"/>
      <c r="H65" s="387"/>
    </row>
    <row r="66" spans="1:8" ht="70.5" customHeight="1">
      <c r="A66" s="254" t="s">
        <v>169</v>
      </c>
      <c r="B66" s="233" t="s">
        <v>361</v>
      </c>
      <c r="C66" s="226" t="s">
        <v>362</v>
      </c>
      <c r="D66" s="255" t="s">
        <v>1</v>
      </c>
      <c r="E66" s="216">
        <v>363.28</v>
      </c>
      <c r="F66" s="216">
        <f>ROUND(E66+$F$5*E66,2)</f>
        <v>449.34</v>
      </c>
      <c r="G66" s="256">
        <f>'Anexo IF-Memorial de Calculo'!C590</f>
        <v>4</v>
      </c>
      <c r="H66" s="216">
        <f>ROUND(F66*G66,2)</f>
        <v>1797.36</v>
      </c>
    </row>
    <row r="67" spans="1:8" ht="52.5" customHeight="1">
      <c r="A67" s="254" t="s">
        <v>394</v>
      </c>
      <c r="B67" s="233" t="s">
        <v>365</v>
      </c>
      <c r="C67" s="226" t="s">
        <v>366</v>
      </c>
      <c r="D67" s="255" t="s">
        <v>1</v>
      </c>
      <c r="E67" s="216">
        <v>781.05</v>
      </c>
      <c r="F67" s="216">
        <f t="shared" ref="F67:F97" si="8">ROUND(E67+$F$5*E67,2)</f>
        <v>966.08</v>
      </c>
      <c r="G67" s="256">
        <f>'Anexo IF-Memorial de Calculo'!C591</f>
        <v>4</v>
      </c>
      <c r="H67" s="216">
        <f t="shared" ref="H67:H97" si="9">ROUND(F67*G67,2)</f>
        <v>3864.32</v>
      </c>
    </row>
    <row r="68" spans="1:8" ht="27.75" customHeight="1">
      <c r="A68" s="254" t="s">
        <v>395</v>
      </c>
      <c r="B68" s="233" t="s">
        <v>348</v>
      </c>
      <c r="C68" s="226" t="s">
        <v>349</v>
      </c>
      <c r="D68" s="255" t="s">
        <v>1</v>
      </c>
      <c r="E68" s="216">
        <v>19.21</v>
      </c>
      <c r="F68" s="216">
        <f>ROUND(E68+$F$6*E68,2)</f>
        <v>23.82</v>
      </c>
      <c r="G68" s="256">
        <f>'Anexo IF-Memorial de Calculo'!C592</f>
        <v>2</v>
      </c>
      <c r="H68" s="216">
        <f t="shared" si="9"/>
        <v>47.64</v>
      </c>
    </row>
    <row r="69" spans="1:8" ht="19.5" customHeight="1">
      <c r="A69" s="254" t="s">
        <v>351</v>
      </c>
      <c r="B69" s="233" t="s">
        <v>579</v>
      </c>
      <c r="C69" s="226" t="s">
        <v>578</v>
      </c>
      <c r="D69" s="255" t="s">
        <v>1</v>
      </c>
      <c r="E69" s="216">
        <v>8.1999999999999993</v>
      </c>
      <c r="F69" s="216">
        <f>ROUND(E69+$F$6*E69,2)</f>
        <v>10.17</v>
      </c>
      <c r="G69" s="256">
        <f>'Anexo IF-Memorial de Calculo'!C593</f>
        <v>4</v>
      </c>
      <c r="H69" s="216">
        <f t="shared" si="9"/>
        <v>40.68</v>
      </c>
    </row>
    <row r="70" spans="1:8" s="7" customFormat="1" ht="60" customHeight="1">
      <c r="A70" s="254" t="s">
        <v>363</v>
      </c>
      <c r="B70" s="233" t="s">
        <v>350</v>
      </c>
      <c r="C70" s="226" t="s">
        <v>352</v>
      </c>
      <c r="D70" s="255" t="s">
        <v>1</v>
      </c>
      <c r="E70" s="216">
        <v>394.14</v>
      </c>
      <c r="F70" s="216">
        <f>ROUND(E70+$F$6*E70,2)</f>
        <v>488.73</v>
      </c>
      <c r="G70" s="256">
        <f>'Anexo IF-Memorial de Calculo'!C594</f>
        <v>6</v>
      </c>
      <c r="H70" s="216">
        <f t="shared" si="9"/>
        <v>2932.38</v>
      </c>
    </row>
    <row r="71" spans="1:8" ht="60" customHeight="1">
      <c r="A71" s="254" t="s">
        <v>364</v>
      </c>
      <c r="B71" s="233" t="s">
        <v>357</v>
      </c>
      <c r="C71" s="226" t="s">
        <v>358</v>
      </c>
      <c r="D71" s="255" t="s">
        <v>142</v>
      </c>
      <c r="E71" s="216">
        <v>17.350000000000001</v>
      </c>
      <c r="F71" s="216">
        <f t="shared" si="8"/>
        <v>21.46</v>
      </c>
      <c r="G71" s="256">
        <f>'Anexo IF-Memorial de Calculo'!C595</f>
        <v>24</v>
      </c>
      <c r="H71" s="216">
        <f t="shared" si="9"/>
        <v>515.04</v>
      </c>
    </row>
    <row r="72" spans="1:8" ht="60" customHeight="1">
      <c r="A72" s="254" t="s">
        <v>396</v>
      </c>
      <c r="B72" s="233" t="s">
        <v>359</v>
      </c>
      <c r="C72" s="226" t="s">
        <v>360</v>
      </c>
      <c r="D72" s="255" t="s">
        <v>142</v>
      </c>
      <c r="E72" s="216">
        <v>26.74</v>
      </c>
      <c r="F72" s="216">
        <f t="shared" si="8"/>
        <v>33.07</v>
      </c>
      <c r="G72" s="256">
        <f>'Anexo IF-Memorial de Calculo'!C596</f>
        <v>4</v>
      </c>
      <c r="H72" s="216">
        <f t="shared" si="9"/>
        <v>132.28</v>
      </c>
    </row>
    <row r="73" spans="1:8" ht="60" customHeight="1">
      <c r="A73" s="254" t="s">
        <v>397</v>
      </c>
      <c r="B73" s="233" t="s">
        <v>371</v>
      </c>
      <c r="C73" s="226" t="s">
        <v>372</v>
      </c>
      <c r="D73" s="255" t="s">
        <v>1</v>
      </c>
      <c r="E73" s="216">
        <v>799.26</v>
      </c>
      <c r="F73" s="216">
        <f t="shared" ref="F73:F79" si="10">ROUND(E73+$F$6*E73,2)</f>
        <v>991.08</v>
      </c>
      <c r="G73" s="256">
        <f>'Anexo IF-Memorial de Calculo'!C597</f>
        <v>2</v>
      </c>
      <c r="H73" s="216">
        <f t="shared" si="9"/>
        <v>1982.16</v>
      </c>
    </row>
    <row r="74" spans="1:8" ht="60" customHeight="1">
      <c r="A74" s="254" t="s">
        <v>398</v>
      </c>
      <c r="B74" s="233" t="s">
        <v>570</v>
      </c>
      <c r="C74" s="226" t="s">
        <v>571</v>
      </c>
      <c r="D74" s="255" t="s">
        <v>1</v>
      </c>
      <c r="E74" s="216">
        <v>782.58</v>
      </c>
      <c r="F74" s="216">
        <f t="shared" si="10"/>
        <v>970.4</v>
      </c>
      <c r="G74" s="256">
        <f>'Anexo IF-Memorial de Calculo'!C598</f>
        <v>2</v>
      </c>
      <c r="H74" s="216">
        <f t="shared" si="9"/>
        <v>1940.8</v>
      </c>
    </row>
    <row r="75" spans="1:8" ht="60" customHeight="1">
      <c r="A75" s="254" t="s">
        <v>399</v>
      </c>
      <c r="B75" s="233" t="s">
        <v>152</v>
      </c>
      <c r="C75" s="226" t="s">
        <v>153</v>
      </c>
      <c r="D75" s="255" t="s">
        <v>1</v>
      </c>
      <c r="E75" s="216">
        <v>5.49</v>
      </c>
      <c r="F75" s="216">
        <f t="shared" si="10"/>
        <v>6.81</v>
      </c>
      <c r="G75" s="256">
        <f>'Anexo IF-Memorial de Calculo'!C599</f>
        <v>150</v>
      </c>
      <c r="H75" s="216">
        <f t="shared" si="9"/>
        <v>1021.5</v>
      </c>
    </row>
    <row r="76" spans="1:8" ht="60" customHeight="1">
      <c r="A76" s="254" t="s">
        <v>373</v>
      </c>
      <c r="B76" s="233" t="s">
        <v>576</v>
      </c>
      <c r="C76" s="234" t="s">
        <v>577</v>
      </c>
      <c r="D76" s="235" t="s">
        <v>142</v>
      </c>
      <c r="E76" s="236">
        <v>4.04</v>
      </c>
      <c r="F76" s="236">
        <f t="shared" si="10"/>
        <v>5.01</v>
      </c>
      <c r="G76" s="237">
        <f>'Anexo IF-Memorial de Calculo'!C600</f>
        <v>100</v>
      </c>
      <c r="H76" s="236">
        <f t="shared" si="9"/>
        <v>501</v>
      </c>
    </row>
    <row r="77" spans="1:8" s="7" customFormat="1" ht="54" customHeight="1">
      <c r="A77" s="254" t="s">
        <v>401</v>
      </c>
      <c r="B77" s="233" t="s">
        <v>432</v>
      </c>
      <c r="C77" s="234" t="s">
        <v>431</v>
      </c>
      <c r="D77" s="235" t="s">
        <v>142</v>
      </c>
      <c r="E77" s="236">
        <v>7.11</v>
      </c>
      <c r="F77" s="236">
        <f t="shared" si="10"/>
        <v>8.82</v>
      </c>
      <c r="G77" s="237">
        <f>'Anexo IF-Memorial de Calculo'!C601</f>
        <v>200</v>
      </c>
      <c r="H77" s="236">
        <f t="shared" si="9"/>
        <v>1764</v>
      </c>
    </row>
    <row r="78" spans="1:8" s="7" customFormat="1" ht="42.75" customHeight="1">
      <c r="A78" s="254" t="s">
        <v>453</v>
      </c>
      <c r="B78" s="233" t="s">
        <v>154</v>
      </c>
      <c r="C78" s="234" t="s">
        <v>155</v>
      </c>
      <c r="D78" s="235" t="s">
        <v>142</v>
      </c>
      <c r="E78" s="236">
        <v>11.53</v>
      </c>
      <c r="F78" s="236">
        <f t="shared" si="10"/>
        <v>14.3</v>
      </c>
      <c r="G78" s="237">
        <f>'Anexo IF-Memorial de Calculo'!C602</f>
        <v>85</v>
      </c>
      <c r="H78" s="236">
        <f t="shared" si="9"/>
        <v>1215.5</v>
      </c>
    </row>
    <row r="79" spans="1:8" s="7" customFormat="1" ht="35.25" customHeight="1">
      <c r="A79" s="254" t="s">
        <v>499</v>
      </c>
      <c r="B79" s="233" t="s">
        <v>374</v>
      </c>
      <c r="C79" s="234" t="s">
        <v>375</v>
      </c>
      <c r="D79" s="235" t="s">
        <v>1</v>
      </c>
      <c r="E79" s="236">
        <v>3401.1</v>
      </c>
      <c r="F79" s="236">
        <f t="shared" si="10"/>
        <v>4217.3599999999997</v>
      </c>
      <c r="G79" s="237">
        <f>'Anexo IF-Memorial de Calculo'!C603</f>
        <v>2</v>
      </c>
      <c r="H79" s="236">
        <f t="shared" si="9"/>
        <v>8434.7199999999993</v>
      </c>
    </row>
    <row r="80" spans="1:8" s="247" customFormat="1" ht="32.25" customHeight="1">
      <c r="A80" s="254" t="s">
        <v>500</v>
      </c>
      <c r="B80" s="219" t="s">
        <v>475</v>
      </c>
      <c r="C80" s="257" t="s">
        <v>476</v>
      </c>
      <c r="D80" s="245" t="s">
        <v>1</v>
      </c>
      <c r="E80" s="246">
        <v>26.87</v>
      </c>
      <c r="F80" s="236">
        <f t="shared" si="8"/>
        <v>33.24</v>
      </c>
      <c r="G80" s="237">
        <f>'Anexo IF-Memorial de Calculo'!C604</f>
        <v>1</v>
      </c>
      <c r="H80" s="236">
        <f t="shared" si="9"/>
        <v>33.24</v>
      </c>
    </row>
    <row r="81" spans="1:8" s="247" customFormat="1" ht="55.5" customHeight="1">
      <c r="A81" s="254" t="s">
        <v>501</v>
      </c>
      <c r="B81" s="219" t="s">
        <v>465</v>
      </c>
      <c r="C81" s="257" t="s">
        <v>466</v>
      </c>
      <c r="D81" s="245" t="s">
        <v>1</v>
      </c>
      <c r="E81" s="246">
        <v>37.86</v>
      </c>
      <c r="F81" s="236">
        <f t="shared" si="8"/>
        <v>46.83</v>
      </c>
      <c r="G81" s="237">
        <f>'Anexo IF-Memorial de Calculo'!C605</f>
        <v>8</v>
      </c>
      <c r="H81" s="236">
        <f t="shared" si="9"/>
        <v>374.64</v>
      </c>
    </row>
    <row r="82" spans="1:8" s="247" customFormat="1" ht="55.5" customHeight="1">
      <c r="A82" s="254" t="s">
        <v>502</v>
      </c>
      <c r="B82" s="219" t="s">
        <v>467</v>
      </c>
      <c r="C82" s="257" t="s">
        <v>468</v>
      </c>
      <c r="D82" s="245" t="s">
        <v>1</v>
      </c>
      <c r="E82" s="246">
        <v>352.19</v>
      </c>
      <c r="F82" s="236">
        <f t="shared" si="8"/>
        <v>435.62</v>
      </c>
      <c r="G82" s="237">
        <f>'Anexo IF-Memorial de Calculo'!C606</f>
        <v>8</v>
      </c>
      <c r="H82" s="236">
        <f t="shared" si="9"/>
        <v>3484.96</v>
      </c>
    </row>
    <row r="83" spans="1:8" s="247" customFormat="1" ht="45" customHeight="1">
      <c r="A83" s="254" t="s">
        <v>503</v>
      </c>
      <c r="B83" s="243" t="s">
        <v>469</v>
      </c>
      <c r="C83" s="257" t="s">
        <v>470</v>
      </c>
      <c r="D83" s="245" t="s">
        <v>1</v>
      </c>
      <c r="E83" s="246">
        <v>219.92</v>
      </c>
      <c r="F83" s="236">
        <f t="shared" si="8"/>
        <v>272.02</v>
      </c>
      <c r="G83" s="237">
        <f>'Anexo IF-Memorial de Calculo'!C607</f>
        <v>8</v>
      </c>
      <c r="H83" s="236">
        <f t="shared" si="9"/>
        <v>2176.16</v>
      </c>
    </row>
    <row r="84" spans="1:8" s="247" customFormat="1" ht="45" customHeight="1">
      <c r="A84" s="254" t="s">
        <v>504</v>
      </c>
      <c r="B84" s="243" t="s">
        <v>471</v>
      </c>
      <c r="C84" s="257" t="s">
        <v>472</v>
      </c>
      <c r="D84" s="245" t="s">
        <v>1</v>
      </c>
      <c r="E84" s="246">
        <v>63.43</v>
      </c>
      <c r="F84" s="236">
        <f t="shared" si="8"/>
        <v>78.459999999999994</v>
      </c>
      <c r="G84" s="237">
        <f>'Anexo IF-Memorial de Calculo'!C608</f>
        <v>8</v>
      </c>
      <c r="H84" s="236">
        <f t="shared" si="9"/>
        <v>627.67999999999995</v>
      </c>
    </row>
    <row r="85" spans="1:8" s="247" customFormat="1" ht="27.75" customHeight="1">
      <c r="A85" s="254" t="s">
        <v>505</v>
      </c>
      <c r="B85" s="243" t="s">
        <v>473</v>
      </c>
      <c r="C85" s="257" t="s">
        <v>474</v>
      </c>
      <c r="D85" s="245" t="s">
        <v>1</v>
      </c>
      <c r="E85" s="246">
        <v>57.64</v>
      </c>
      <c r="F85" s="236">
        <f t="shared" si="8"/>
        <v>71.290000000000006</v>
      </c>
      <c r="G85" s="237">
        <f>'Anexo IF-Memorial de Calculo'!C609</f>
        <v>8</v>
      </c>
      <c r="H85" s="236">
        <f t="shared" si="9"/>
        <v>570.32000000000005</v>
      </c>
    </row>
    <row r="86" spans="1:8" s="247" customFormat="1" ht="80.25" customHeight="1">
      <c r="A86" s="254" t="s">
        <v>506</v>
      </c>
      <c r="B86" s="243" t="s">
        <v>477</v>
      </c>
      <c r="C86" s="257" t="s">
        <v>478</v>
      </c>
      <c r="D86" s="245" t="s">
        <v>1</v>
      </c>
      <c r="E86" s="246">
        <v>621.30999999999995</v>
      </c>
      <c r="F86" s="236">
        <f t="shared" si="8"/>
        <v>768.5</v>
      </c>
      <c r="G86" s="237">
        <f>'Anexo IF-Memorial de Calculo'!C610</f>
        <v>4</v>
      </c>
      <c r="H86" s="236">
        <f t="shared" si="9"/>
        <v>3074</v>
      </c>
    </row>
    <row r="87" spans="1:8" s="247" customFormat="1" ht="73.5" customHeight="1">
      <c r="A87" s="254" t="s">
        <v>507</v>
      </c>
      <c r="B87" s="243" t="s">
        <v>479</v>
      </c>
      <c r="C87" s="257" t="s">
        <v>480</v>
      </c>
      <c r="D87" s="245" t="s">
        <v>1</v>
      </c>
      <c r="E87" s="246">
        <v>331.36</v>
      </c>
      <c r="F87" s="236">
        <f t="shared" si="8"/>
        <v>409.86</v>
      </c>
      <c r="G87" s="237">
        <f>'Anexo IF-Memorial de Calculo'!C611</f>
        <v>12</v>
      </c>
      <c r="H87" s="236">
        <f t="shared" si="9"/>
        <v>4918.32</v>
      </c>
    </row>
    <row r="88" spans="1:8" s="247" customFormat="1" ht="73.5" customHeight="1">
      <c r="A88" s="254" t="s">
        <v>508</v>
      </c>
      <c r="B88" s="243" t="s">
        <v>481</v>
      </c>
      <c r="C88" s="257" t="s">
        <v>482</v>
      </c>
      <c r="D88" s="245" t="s">
        <v>1</v>
      </c>
      <c r="E88" s="246">
        <v>126.38</v>
      </c>
      <c r="F88" s="236">
        <f t="shared" si="8"/>
        <v>156.32</v>
      </c>
      <c r="G88" s="237">
        <f>'Anexo IF-Memorial de Calculo'!C612</f>
        <v>12</v>
      </c>
      <c r="H88" s="236">
        <f t="shared" si="9"/>
        <v>1875.84</v>
      </c>
    </row>
    <row r="89" spans="1:8" s="247" customFormat="1" ht="73.5" customHeight="1">
      <c r="A89" s="254" t="s">
        <v>509</v>
      </c>
      <c r="B89" s="243" t="s">
        <v>487</v>
      </c>
      <c r="C89" s="257" t="s">
        <v>488</v>
      </c>
      <c r="D89" s="245" t="s">
        <v>1</v>
      </c>
      <c r="E89" s="246">
        <v>225.31</v>
      </c>
      <c r="F89" s="236">
        <f t="shared" si="8"/>
        <v>278.69</v>
      </c>
      <c r="G89" s="237">
        <f>'Anexo IF-Memorial de Calculo'!C613</f>
        <v>4</v>
      </c>
      <c r="H89" s="236">
        <f t="shared" si="9"/>
        <v>1114.76</v>
      </c>
    </row>
    <row r="90" spans="1:8" s="247" customFormat="1" ht="73.5" customHeight="1">
      <c r="A90" s="254" t="s">
        <v>510</v>
      </c>
      <c r="B90" s="243" t="s">
        <v>489</v>
      </c>
      <c r="C90" s="257" t="s">
        <v>490</v>
      </c>
      <c r="D90" s="245" t="s">
        <v>1</v>
      </c>
      <c r="E90" s="246">
        <v>151.29</v>
      </c>
      <c r="F90" s="236">
        <f t="shared" si="8"/>
        <v>187.13</v>
      </c>
      <c r="G90" s="237">
        <f>'Anexo IF-Memorial de Calculo'!C614</f>
        <v>8</v>
      </c>
      <c r="H90" s="236">
        <f t="shared" si="9"/>
        <v>1497.04</v>
      </c>
    </row>
    <row r="91" spans="1:8" s="247" customFormat="1" ht="51" customHeight="1">
      <c r="A91" s="254" t="s">
        <v>511</v>
      </c>
      <c r="B91" s="243" t="s">
        <v>589</v>
      </c>
      <c r="C91" s="257" t="s">
        <v>590</v>
      </c>
      <c r="D91" s="245" t="s">
        <v>1</v>
      </c>
      <c r="E91" s="246">
        <v>57.7</v>
      </c>
      <c r="F91" s="236">
        <f t="shared" si="8"/>
        <v>71.37</v>
      </c>
      <c r="G91" s="237">
        <f>'Anexo IF-Memorial de Calculo'!C615</f>
        <v>100</v>
      </c>
      <c r="H91" s="236">
        <f t="shared" si="9"/>
        <v>7137</v>
      </c>
    </row>
    <row r="92" spans="1:8" s="247" customFormat="1" ht="22.5" customHeight="1">
      <c r="A92" s="254" t="s">
        <v>512</v>
      </c>
      <c r="B92" s="243" t="s">
        <v>493</v>
      </c>
      <c r="C92" s="257" t="s">
        <v>494</v>
      </c>
      <c r="D92" s="245" t="s">
        <v>1</v>
      </c>
      <c r="E92" s="246">
        <v>39.65</v>
      </c>
      <c r="F92" s="236">
        <f t="shared" si="8"/>
        <v>49.04</v>
      </c>
      <c r="G92" s="237">
        <f>'Anexo IF-Memorial de Calculo'!C616</f>
        <v>4</v>
      </c>
      <c r="H92" s="236">
        <f t="shared" si="9"/>
        <v>196.16</v>
      </c>
    </row>
    <row r="93" spans="1:8" s="247" customFormat="1" ht="22.5" customHeight="1">
      <c r="A93" s="254" t="s">
        <v>513</v>
      </c>
      <c r="B93" s="243" t="s">
        <v>495</v>
      </c>
      <c r="C93" s="257" t="s">
        <v>496</v>
      </c>
      <c r="D93" s="245" t="s">
        <v>1</v>
      </c>
      <c r="E93" s="246">
        <v>41.15</v>
      </c>
      <c r="F93" s="236">
        <f t="shared" si="8"/>
        <v>50.9</v>
      </c>
      <c r="G93" s="237">
        <f>'Anexo IF-Memorial de Calculo'!C617</f>
        <v>8</v>
      </c>
      <c r="H93" s="236">
        <f t="shared" si="9"/>
        <v>407.2</v>
      </c>
    </row>
    <row r="94" spans="1:8" s="247" customFormat="1" ht="22.5" customHeight="1">
      <c r="A94" s="254" t="s">
        <v>514</v>
      </c>
      <c r="B94" s="243" t="s">
        <v>483</v>
      </c>
      <c r="C94" s="257" t="s">
        <v>484</v>
      </c>
      <c r="D94" s="245" t="s">
        <v>1</v>
      </c>
      <c r="E94" s="246">
        <v>41.8</v>
      </c>
      <c r="F94" s="236">
        <f>ROUND(E94+$F$6*E94,2)</f>
        <v>51.83</v>
      </c>
      <c r="G94" s="237">
        <f>'Anexo IF-Memorial de Calculo'!C618</f>
        <v>4</v>
      </c>
      <c r="H94" s="236">
        <f t="shared" si="9"/>
        <v>207.32</v>
      </c>
    </row>
    <row r="95" spans="1:8" s="247" customFormat="1" ht="54" customHeight="1">
      <c r="A95" s="254" t="s">
        <v>515</v>
      </c>
      <c r="B95" s="243" t="s">
        <v>497</v>
      </c>
      <c r="C95" s="257" t="s">
        <v>498</v>
      </c>
      <c r="D95" s="245" t="s">
        <v>1</v>
      </c>
      <c r="E95" s="246">
        <v>412.28</v>
      </c>
      <c r="F95" s="236">
        <f>ROUND(E95+$F$6*E95,2)</f>
        <v>511.23</v>
      </c>
      <c r="G95" s="237">
        <f>'Anexo IF-Memorial de Calculo'!C619</f>
        <v>4</v>
      </c>
      <c r="H95" s="236">
        <f t="shared" si="9"/>
        <v>2044.92</v>
      </c>
    </row>
    <row r="96" spans="1:8" s="247" customFormat="1" ht="63.75" customHeight="1">
      <c r="A96" s="254" t="s">
        <v>516</v>
      </c>
      <c r="B96" s="243" t="s">
        <v>591</v>
      </c>
      <c r="C96" s="257" t="s">
        <v>594</v>
      </c>
      <c r="D96" s="245" t="s">
        <v>1</v>
      </c>
      <c r="E96" s="246">
        <v>1340.26</v>
      </c>
      <c r="F96" s="236">
        <f t="shared" si="8"/>
        <v>1657.77</v>
      </c>
      <c r="G96" s="237">
        <f>'Anexo IF-Memorial de Calculo'!C620</f>
        <v>2</v>
      </c>
      <c r="H96" s="236">
        <f t="shared" si="9"/>
        <v>3315.54</v>
      </c>
    </row>
    <row r="97" spans="1:8" s="7" customFormat="1" ht="63.75" customHeight="1">
      <c r="A97" s="254" t="s">
        <v>592</v>
      </c>
      <c r="B97" s="243" t="s">
        <v>369</v>
      </c>
      <c r="C97" s="257" t="s">
        <v>370</v>
      </c>
      <c r="D97" s="245" t="s">
        <v>1</v>
      </c>
      <c r="E97" s="246">
        <v>871.05</v>
      </c>
      <c r="F97" s="236">
        <f t="shared" si="8"/>
        <v>1077.4000000000001</v>
      </c>
      <c r="G97" s="237">
        <f>'Anexo IF-Memorial de Calculo'!C621</f>
        <v>1</v>
      </c>
      <c r="H97" s="236">
        <f t="shared" si="9"/>
        <v>1077.4000000000001</v>
      </c>
    </row>
    <row r="98" spans="1:8" s="7" customFormat="1" ht="26.25" customHeight="1">
      <c r="A98" s="258"/>
      <c r="B98" s="259"/>
      <c r="C98" s="260"/>
      <c r="D98" s="261"/>
      <c r="E98" s="262"/>
      <c r="F98" s="262"/>
      <c r="G98" s="263" t="s">
        <v>61</v>
      </c>
      <c r="H98" s="264">
        <f>SUM(H66:H97)</f>
        <v>60321.880000000005</v>
      </c>
    </row>
    <row r="99" spans="1:8" s="7" customFormat="1" ht="26.25" customHeight="1">
      <c r="A99" s="258"/>
      <c r="B99" s="259"/>
      <c r="C99" s="260"/>
      <c r="D99" s="261"/>
      <c r="E99" s="262"/>
      <c r="F99" s="262"/>
      <c r="G99" s="265" t="s">
        <v>426</v>
      </c>
      <c r="H99" s="227">
        <f>SUM(H15,H20,H27,H47,H55,H64,H98)</f>
        <v>550386.52</v>
      </c>
    </row>
    <row r="100" spans="1:8" s="7" customFormat="1" ht="26.25" customHeight="1" thickBot="1">
      <c r="A100" s="179"/>
      <c r="B100" s="177"/>
      <c r="C100" s="174"/>
      <c r="D100" s="175"/>
      <c r="E100" s="176"/>
      <c r="F100" s="176"/>
      <c r="G100" s="202"/>
      <c r="H100" s="203"/>
    </row>
    <row r="101" spans="1:8" ht="22.9" customHeight="1" thickBot="1">
      <c r="A101" s="381" t="s">
        <v>462</v>
      </c>
      <c r="B101" s="382"/>
      <c r="C101" s="382"/>
      <c r="D101" s="382"/>
      <c r="E101" s="382"/>
      <c r="F101" s="382"/>
      <c r="G101" s="382"/>
      <c r="H101" s="383"/>
    </row>
    <row r="102" spans="1:8" ht="12.75" customHeight="1">
      <c r="A102" s="420" t="s">
        <v>8</v>
      </c>
      <c r="B102" s="422" t="s">
        <v>7</v>
      </c>
      <c r="C102" s="424" t="s">
        <v>6</v>
      </c>
      <c r="D102" s="426" t="s">
        <v>1</v>
      </c>
      <c r="E102" s="376" t="s">
        <v>5</v>
      </c>
      <c r="F102" s="376" t="s">
        <v>4</v>
      </c>
      <c r="G102" s="445" t="s">
        <v>59</v>
      </c>
      <c r="H102" s="446" t="s">
        <v>3</v>
      </c>
    </row>
    <row r="103" spans="1:8" ht="37.15" customHeight="1">
      <c r="A103" s="421"/>
      <c r="B103" s="423"/>
      <c r="C103" s="425"/>
      <c r="D103" s="425"/>
      <c r="E103" s="377"/>
      <c r="F103" s="425"/>
      <c r="G103" s="445"/>
      <c r="H103" s="446"/>
    </row>
    <row r="104" spans="1:8" ht="15.75" customHeight="1">
      <c r="A104" s="273" t="s">
        <v>170</v>
      </c>
      <c r="B104" s="397" t="s">
        <v>45</v>
      </c>
      <c r="C104" s="397"/>
      <c r="D104" s="397"/>
      <c r="E104" s="397"/>
      <c r="F104" s="397"/>
      <c r="G104" s="397"/>
      <c r="H104" s="397"/>
    </row>
    <row r="105" spans="1:8" s="7" customFormat="1" ht="28.5" customHeight="1">
      <c r="A105" s="212" t="s">
        <v>171</v>
      </c>
      <c r="B105" s="219" t="s">
        <v>129</v>
      </c>
      <c r="C105" s="214" t="s">
        <v>133</v>
      </c>
      <c r="D105" s="215" t="s">
        <v>19</v>
      </c>
      <c r="E105" s="216">
        <v>21211.52</v>
      </c>
      <c r="F105" s="216">
        <f>ROUND(E105+F5*E105,2)</f>
        <v>26236.53</v>
      </c>
      <c r="G105" s="217">
        <f>'Anexo IF-Memorial de Calculo'!B644</f>
        <v>0.06</v>
      </c>
      <c r="H105" s="236">
        <f t="shared" ref="H105" si="11">ROUND(F105*G105,2)</f>
        <v>1574.19</v>
      </c>
    </row>
    <row r="106" spans="1:8" s="7" customFormat="1" ht="18" customHeight="1">
      <c r="A106" s="396"/>
      <c r="B106" s="396"/>
      <c r="C106" s="396"/>
      <c r="D106" s="396"/>
      <c r="E106" s="396"/>
      <c r="F106" s="396"/>
      <c r="G106" s="98" t="s">
        <v>61</v>
      </c>
      <c r="H106" s="99">
        <f>SUM(H105:H105)</f>
        <v>1574.19</v>
      </c>
    </row>
    <row r="107" spans="1:8" s="7" customFormat="1" ht="18.75" customHeight="1">
      <c r="A107" s="273" t="s">
        <v>172</v>
      </c>
      <c r="B107" s="397" t="s">
        <v>134</v>
      </c>
      <c r="C107" s="397"/>
      <c r="D107" s="397"/>
      <c r="E107" s="397"/>
      <c r="F107" s="397"/>
      <c r="G107" s="397"/>
      <c r="H107" s="397"/>
    </row>
    <row r="108" spans="1:8" s="7" customFormat="1" ht="87" customHeight="1">
      <c r="A108" s="233" t="s">
        <v>82</v>
      </c>
      <c r="B108" s="219" t="s">
        <v>599</v>
      </c>
      <c r="C108" s="214" t="s">
        <v>135</v>
      </c>
      <c r="D108" s="219" t="s">
        <v>1</v>
      </c>
      <c r="E108" s="216">
        <v>1223.33</v>
      </c>
      <c r="F108" s="216">
        <f>ROUND(E108+$F$6*E108,2)</f>
        <v>1516.93</v>
      </c>
      <c r="G108" s="219">
        <f>'Anexo IF-Memorial de Calculo'!G649</f>
        <v>1</v>
      </c>
      <c r="H108" s="216">
        <f t="shared" ref="H108:H113" si="12">ROUND(F108*G108,2)</f>
        <v>1516.93</v>
      </c>
    </row>
    <row r="109" spans="1:8" s="7" customFormat="1" ht="44.25" customHeight="1">
      <c r="A109" s="233" t="s">
        <v>173</v>
      </c>
      <c r="B109" s="266" t="s">
        <v>136</v>
      </c>
      <c r="C109" s="214" t="s">
        <v>137</v>
      </c>
      <c r="D109" s="219" t="s">
        <v>1</v>
      </c>
      <c r="E109" s="216">
        <v>1298.45</v>
      </c>
      <c r="F109" s="216">
        <f t="shared" ref="F109:F113" si="13">ROUND(E109+$F$6*E109,2)</f>
        <v>1610.08</v>
      </c>
      <c r="G109" s="219">
        <f>'Anexo IF-Memorial de Calculo'!G650</f>
        <v>1</v>
      </c>
      <c r="H109" s="216">
        <f t="shared" si="12"/>
        <v>1610.08</v>
      </c>
    </row>
    <row r="110" spans="1:8" s="7" customFormat="1" ht="44.25" customHeight="1">
      <c r="A110" s="233" t="s">
        <v>174</v>
      </c>
      <c r="B110" s="266" t="s">
        <v>138</v>
      </c>
      <c r="C110" s="214" t="s">
        <v>139</v>
      </c>
      <c r="D110" s="219" t="s">
        <v>1</v>
      </c>
      <c r="E110" s="267">
        <v>344.82</v>
      </c>
      <c r="F110" s="216">
        <f t="shared" si="13"/>
        <v>427.58</v>
      </c>
      <c r="G110" s="219">
        <f>'Anexo IF-Memorial de Calculo'!G651</f>
        <v>1</v>
      </c>
      <c r="H110" s="216">
        <f t="shared" si="12"/>
        <v>427.58</v>
      </c>
    </row>
    <row r="111" spans="1:8" s="7" customFormat="1" ht="44.25" customHeight="1">
      <c r="A111" s="233" t="s">
        <v>175</v>
      </c>
      <c r="B111" s="266" t="s">
        <v>140</v>
      </c>
      <c r="C111" s="214" t="s">
        <v>141</v>
      </c>
      <c r="D111" s="219" t="s">
        <v>142</v>
      </c>
      <c r="E111" s="267">
        <v>87.29</v>
      </c>
      <c r="F111" s="216">
        <f t="shared" si="13"/>
        <v>108.24</v>
      </c>
      <c r="G111" s="219">
        <f>'Anexo IF-Memorial de Calculo'!G652</f>
        <v>75</v>
      </c>
      <c r="H111" s="267">
        <f t="shared" si="12"/>
        <v>8118</v>
      </c>
    </row>
    <row r="112" spans="1:8" s="7" customFormat="1" ht="44.25" customHeight="1">
      <c r="A112" s="233" t="s">
        <v>176</v>
      </c>
      <c r="B112" s="266" t="s">
        <v>143</v>
      </c>
      <c r="C112" s="214" t="s">
        <v>144</v>
      </c>
      <c r="D112" s="219" t="s">
        <v>142</v>
      </c>
      <c r="E112" s="267">
        <v>68.31</v>
      </c>
      <c r="F112" s="216">
        <f>ROUND(E112+$F$6*E112,2)</f>
        <v>84.7</v>
      </c>
      <c r="G112" s="219">
        <f>'Anexo IF-Memorial de Calculo'!G653</f>
        <v>25</v>
      </c>
      <c r="H112" s="267">
        <f t="shared" si="12"/>
        <v>2117.5</v>
      </c>
    </row>
    <row r="113" spans="1:8" s="7" customFormat="1" ht="44.25" customHeight="1">
      <c r="A113" s="233" t="s">
        <v>177</v>
      </c>
      <c r="B113" s="219" t="s">
        <v>145</v>
      </c>
      <c r="C113" s="214" t="s">
        <v>146</v>
      </c>
      <c r="D113" s="215" t="s">
        <v>142</v>
      </c>
      <c r="E113" s="216">
        <v>48.49</v>
      </c>
      <c r="F113" s="216">
        <f t="shared" si="13"/>
        <v>60.13</v>
      </c>
      <c r="G113" s="219">
        <f>'Anexo IF-Memorial de Calculo'!G654</f>
        <v>20</v>
      </c>
      <c r="H113" s="216">
        <f t="shared" si="12"/>
        <v>1202.5999999999999</v>
      </c>
    </row>
    <row r="114" spans="1:8" s="7" customFormat="1" ht="25.15" customHeight="1">
      <c r="A114" s="180"/>
      <c r="B114" s="149"/>
      <c r="C114" s="100"/>
      <c r="D114" s="100"/>
      <c r="E114" s="149"/>
      <c r="F114" s="101"/>
      <c r="G114" s="145" t="s">
        <v>61</v>
      </c>
      <c r="H114" s="102">
        <f>SUM(H108:H113)</f>
        <v>14992.69</v>
      </c>
    </row>
    <row r="115" spans="1:8" s="7" customFormat="1" ht="25.15" customHeight="1">
      <c r="A115" s="273" t="s">
        <v>404</v>
      </c>
      <c r="B115" s="397" t="s">
        <v>147</v>
      </c>
      <c r="C115" s="397"/>
      <c r="D115" s="397"/>
      <c r="E115" s="397"/>
      <c r="F115" s="397"/>
      <c r="G115" s="397"/>
      <c r="H115" s="397"/>
    </row>
    <row r="116" spans="1:8" s="7" customFormat="1" ht="42.75" customHeight="1">
      <c r="A116" s="233" t="s">
        <v>405</v>
      </c>
      <c r="B116" s="219" t="s">
        <v>148</v>
      </c>
      <c r="C116" s="214" t="s">
        <v>149</v>
      </c>
      <c r="D116" s="219" t="s">
        <v>1</v>
      </c>
      <c r="E116" s="216">
        <v>32.56</v>
      </c>
      <c r="F116" s="216">
        <f t="shared" ref="F116:F124" si="14">ROUND(E116+$F$6*E116,2)</f>
        <v>40.369999999999997</v>
      </c>
      <c r="G116" s="219">
        <f>'Anexo IF-Memorial de Calculo'!G658</f>
        <v>11</v>
      </c>
      <c r="H116" s="216">
        <f t="shared" ref="H116:H123" si="15">ROUND(F116*G116,2)</f>
        <v>444.07</v>
      </c>
    </row>
    <row r="117" spans="1:8" s="7" customFormat="1" ht="37.5" customHeight="1">
      <c r="A117" s="233" t="s">
        <v>406</v>
      </c>
      <c r="B117" s="266" t="s">
        <v>150</v>
      </c>
      <c r="C117" s="214" t="s">
        <v>151</v>
      </c>
      <c r="D117" s="219" t="s">
        <v>1</v>
      </c>
      <c r="E117" s="267">
        <v>16.41</v>
      </c>
      <c r="F117" s="216">
        <f t="shared" si="14"/>
        <v>20.350000000000001</v>
      </c>
      <c r="G117" s="219">
        <f>'Anexo IF-Memorial de Calculo'!G659</f>
        <v>25</v>
      </c>
      <c r="H117" s="216">
        <f t="shared" si="15"/>
        <v>508.75</v>
      </c>
    </row>
    <row r="118" spans="1:8" s="7" customFormat="1" ht="48" customHeight="1">
      <c r="A118" s="233" t="s">
        <v>407</v>
      </c>
      <c r="B118" s="266" t="s">
        <v>152</v>
      </c>
      <c r="C118" s="214" t="s">
        <v>153</v>
      </c>
      <c r="D118" s="219" t="s">
        <v>142</v>
      </c>
      <c r="E118" s="267">
        <v>5.49</v>
      </c>
      <c r="F118" s="216">
        <f t="shared" si="14"/>
        <v>6.81</v>
      </c>
      <c r="G118" s="219">
        <f>'Anexo IF-Memorial de Calculo'!G660</f>
        <v>570</v>
      </c>
      <c r="H118" s="216">
        <f t="shared" si="15"/>
        <v>3881.7</v>
      </c>
    </row>
    <row r="119" spans="1:8" s="7" customFormat="1" ht="45.75" customHeight="1">
      <c r="A119" s="233" t="s">
        <v>408</v>
      </c>
      <c r="B119" s="266" t="s">
        <v>154</v>
      </c>
      <c r="C119" s="214" t="s">
        <v>155</v>
      </c>
      <c r="D119" s="268" t="s">
        <v>142</v>
      </c>
      <c r="E119" s="267">
        <v>11.53</v>
      </c>
      <c r="F119" s="216">
        <f t="shared" si="14"/>
        <v>14.3</v>
      </c>
      <c r="G119" s="219">
        <f>'Anexo IF-Memorial de Calculo'!G661</f>
        <v>65</v>
      </c>
      <c r="H119" s="267">
        <f t="shared" si="15"/>
        <v>929.5</v>
      </c>
    </row>
    <row r="120" spans="1:8" s="7" customFormat="1" ht="84" customHeight="1">
      <c r="A120" s="233" t="s">
        <v>409</v>
      </c>
      <c r="B120" s="266" t="s">
        <v>156</v>
      </c>
      <c r="C120" s="214" t="s">
        <v>157</v>
      </c>
      <c r="D120" s="268" t="s">
        <v>142</v>
      </c>
      <c r="E120" s="267">
        <v>21.63</v>
      </c>
      <c r="F120" s="216">
        <f t="shared" si="14"/>
        <v>26.82</v>
      </c>
      <c r="G120" s="219">
        <f>'Anexo IF-Memorial de Calculo'!G662</f>
        <v>20</v>
      </c>
      <c r="H120" s="267">
        <f t="shared" si="15"/>
        <v>536.4</v>
      </c>
    </row>
    <row r="121" spans="1:8" s="7" customFormat="1" ht="45" customHeight="1">
      <c r="A121" s="233" t="s">
        <v>410</v>
      </c>
      <c r="B121" s="219" t="s">
        <v>158</v>
      </c>
      <c r="C121" s="214" t="s">
        <v>159</v>
      </c>
      <c r="D121" s="219" t="s">
        <v>1</v>
      </c>
      <c r="E121" s="216">
        <v>102</v>
      </c>
      <c r="F121" s="216">
        <f t="shared" si="14"/>
        <v>126.48</v>
      </c>
      <c r="G121" s="219">
        <f>'Anexo IF-Memorial de Calculo'!G663</f>
        <v>3</v>
      </c>
      <c r="H121" s="216">
        <f t="shared" si="15"/>
        <v>379.44</v>
      </c>
    </row>
    <row r="122" spans="1:8" s="7" customFormat="1" ht="41.25" customHeight="1">
      <c r="A122" s="233" t="s">
        <v>411</v>
      </c>
      <c r="B122" s="269" t="s">
        <v>160</v>
      </c>
      <c r="C122" s="214" t="s">
        <v>161</v>
      </c>
      <c r="D122" s="219" t="s">
        <v>1</v>
      </c>
      <c r="E122" s="270">
        <v>4.3600000000000003</v>
      </c>
      <c r="F122" s="216">
        <f t="shared" si="14"/>
        <v>5.41</v>
      </c>
      <c r="G122" s="219">
        <f>'Anexo IF-Memorial de Calculo'!G664</f>
        <v>3</v>
      </c>
      <c r="H122" s="216">
        <f t="shared" si="15"/>
        <v>16.23</v>
      </c>
    </row>
    <row r="123" spans="1:8" s="7" customFormat="1" ht="63.75" customHeight="1">
      <c r="A123" s="233" t="s">
        <v>412</v>
      </c>
      <c r="B123" s="269" t="s">
        <v>162</v>
      </c>
      <c r="C123" s="214" t="s">
        <v>163</v>
      </c>
      <c r="D123" s="219" t="s">
        <v>1</v>
      </c>
      <c r="E123" s="270">
        <v>10.18</v>
      </c>
      <c r="F123" s="216">
        <f>ROUND(E123+$F$6*E123,2)</f>
        <v>12.62</v>
      </c>
      <c r="G123" s="219">
        <f>'Anexo IF-Memorial de Calculo'!G665</f>
        <v>50</v>
      </c>
      <c r="H123" s="270">
        <f t="shared" si="15"/>
        <v>631</v>
      </c>
    </row>
    <row r="124" spans="1:8" s="349" customFormat="1" ht="37.5" customHeight="1">
      <c r="A124" s="233" t="s">
        <v>413</v>
      </c>
      <c r="B124" s="373" t="s">
        <v>547</v>
      </c>
      <c r="C124" s="226" t="s">
        <v>164</v>
      </c>
      <c r="D124" s="233" t="s">
        <v>1</v>
      </c>
      <c r="E124" s="374">
        <v>4389.24</v>
      </c>
      <c r="F124" s="363">
        <f t="shared" si="14"/>
        <v>5442.66</v>
      </c>
      <c r="G124" s="233">
        <f>'Anexo IF-Memorial de Calculo'!G666</f>
        <v>12</v>
      </c>
      <c r="H124" s="374">
        <f>ROUND(F124*G124,2)</f>
        <v>65311.92</v>
      </c>
    </row>
    <row r="125" spans="1:8" s="7" customFormat="1" ht="40.5" customHeight="1">
      <c r="A125" s="398"/>
      <c r="B125" s="399"/>
      <c r="C125" s="399"/>
      <c r="D125" s="399"/>
      <c r="E125" s="399"/>
      <c r="F125" s="400"/>
      <c r="G125" s="271" t="s">
        <v>61</v>
      </c>
      <c r="H125" s="272">
        <f>ROUND(SUM(H116:H124),2)</f>
        <v>72639.009999999995</v>
      </c>
    </row>
    <row r="126" spans="1:8" s="7" customFormat="1" ht="29.25" customHeight="1">
      <c r="A126" s="149"/>
      <c r="B126" s="103"/>
      <c r="C126" s="104"/>
      <c r="D126" s="105"/>
      <c r="E126" s="103"/>
      <c r="F126" s="450" t="s">
        <v>179</v>
      </c>
      <c r="G126" s="450"/>
      <c r="H126" s="106">
        <f>ROUND(SUM(H125,H106,H114),2)</f>
        <v>89205.89</v>
      </c>
    </row>
    <row r="127" spans="1:8" ht="28.5" customHeight="1">
      <c r="A127" s="33"/>
      <c r="B127" s="402" t="s">
        <v>611</v>
      </c>
      <c r="C127" s="402"/>
      <c r="D127" s="33"/>
      <c r="E127" s="148"/>
      <c r="F127" s="427" t="s">
        <v>85</v>
      </c>
      <c r="G127" s="427"/>
      <c r="H127" s="162">
        <f>ROUND(H126+H99,1)</f>
        <v>639592.4</v>
      </c>
    </row>
    <row r="128" spans="1:8" ht="54.75" customHeight="1">
      <c r="A128" s="33"/>
      <c r="B128" s="403" t="s">
        <v>612</v>
      </c>
      <c r="C128" s="403"/>
      <c r="D128" s="33"/>
      <c r="E128" s="148"/>
      <c r="F128" s="33"/>
      <c r="G128" s="35"/>
      <c r="H128" s="36"/>
    </row>
    <row r="129" spans="1:8" ht="24" customHeight="1">
      <c r="A129" s="33"/>
      <c r="B129" s="258"/>
      <c r="C129" s="404"/>
      <c r="D129" s="404"/>
      <c r="E129" s="404"/>
      <c r="F129" s="404"/>
      <c r="G129" s="401" t="s">
        <v>597</v>
      </c>
      <c r="H129" s="401"/>
    </row>
    <row r="130" spans="1:8" ht="13.5" customHeight="1">
      <c r="A130" s="33"/>
      <c r="B130" s="258"/>
      <c r="C130" s="404"/>
      <c r="D130" s="404"/>
      <c r="E130" s="404"/>
      <c r="F130" s="404"/>
      <c r="G130" s="282"/>
      <c r="H130" s="281"/>
    </row>
    <row r="131" spans="1:8" ht="12.75">
      <c r="A131" s="33"/>
      <c r="B131" s="258"/>
      <c r="C131" s="404"/>
      <c r="D131" s="404"/>
      <c r="E131" s="404"/>
      <c r="F131" s="404"/>
      <c r="G131" s="282"/>
      <c r="H131" s="281"/>
    </row>
    <row r="132" spans="1:8" ht="12.75" customHeight="1">
      <c r="G132" s="25"/>
      <c r="H132" s="26"/>
    </row>
    <row r="133" spans="1:8" ht="12.75" customHeight="1">
      <c r="G133" s="25"/>
      <c r="H133" s="26"/>
    </row>
    <row r="134" spans="1:8" ht="12.75" customHeight="1">
      <c r="G134" s="25"/>
      <c r="H134" s="26"/>
    </row>
    <row r="135" spans="1:8" ht="12.75" customHeight="1">
      <c r="G135" s="25"/>
      <c r="H135" s="26"/>
    </row>
    <row r="136" spans="1:8" ht="12.75" customHeight="1">
      <c r="G136" s="25"/>
      <c r="H136" s="26"/>
    </row>
    <row r="137" spans="1:8" ht="12.75" customHeight="1">
      <c r="G137" s="25"/>
      <c r="H137" s="26"/>
    </row>
    <row r="138" spans="1:8" ht="12.75" customHeight="1">
      <c r="G138" s="25"/>
      <c r="H138" s="26"/>
    </row>
    <row r="139" spans="1:8" ht="12.75" customHeight="1">
      <c r="G139" s="25"/>
      <c r="H139" s="26"/>
    </row>
    <row r="140" spans="1:8" ht="12.75" customHeight="1">
      <c r="G140" s="25"/>
      <c r="H140" s="26"/>
    </row>
    <row r="141" spans="1:8" ht="12.75" customHeight="1">
      <c r="G141" s="25"/>
      <c r="H141" s="26"/>
    </row>
    <row r="142" spans="1:8" ht="12.75" customHeight="1">
      <c r="G142" s="25"/>
      <c r="H142" s="26"/>
    </row>
    <row r="143" spans="1:8" ht="12.75" customHeight="1">
      <c r="G143" s="25"/>
      <c r="H143" s="26"/>
    </row>
    <row r="144" spans="1:8" ht="12.75" customHeight="1">
      <c r="G144" s="25"/>
      <c r="H144" s="26"/>
    </row>
    <row r="145" spans="7:8" ht="12.75" customHeight="1">
      <c r="G145" s="25"/>
      <c r="H145" s="26"/>
    </row>
    <row r="146" spans="7:8" ht="12.75" customHeight="1">
      <c r="G146" s="25"/>
      <c r="H146" s="26"/>
    </row>
    <row r="147" spans="7:8" ht="12.75" customHeight="1">
      <c r="G147" s="25"/>
      <c r="H147" s="26"/>
    </row>
    <row r="148" spans="7:8" ht="12.75" customHeight="1">
      <c r="G148" s="25"/>
      <c r="H148" s="26"/>
    </row>
    <row r="149" spans="7:8" ht="12.75" customHeight="1">
      <c r="G149" s="25"/>
      <c r="H149" s="26"/>
    </row>
    <row r="150" spans="7:8" ht="12.75" customHeight="1">
      <c r="G150" s="25"/>
      <c r="H150" s="26"/>
    </row>
    <row r="151" spans="7:8" ht="12.75" customHeight="1">
      <c r="G151" s="25"/>
      <c r="H151" s="26"/>
    </row>
    <row r="152" spans="7:8" ht="12.75" customHeight="1">
      <c r="G152" s="25"/>
      <c r="H152" s="26"/>
    </row>
    <row r="153" spans="7:8" ht="12.75" customHeight="1">
      <c r="G153" s="25"/>
      <c r="H153" s="26"/>
    </row>
    <row r="154" spans="7:8" ht="12.75" customHeight="1">
      <c r="G154" s="25"/>
      <c r="H154" s="26"/>
    </row>
    <row r="155" spans="7:8" ht="12.75" customHeight="1">
      <c r="G155" s="25"/>
      <c r="H155" s="26"/>
    </row>
    <row r="156" spans="7:8" ht="12.75" customHeight="1">
      <c r="G156" s="25"/>
      <c r="H156" s="26"/>
    </row>
    <row r="157" spans="7:8" ht="12.75" customHeight="1">
      <c r="G157" s="25"/>
      <c r="H157" s="26"/>
    </row>
    <row r="158" spans="7:8" ht="12.75" customHeight="1">
      <c r="G158" s="25"/>
      <c r="H158" s="26"/>
    </row>
    <row r="159" spans="7:8" ht="12.75" customHeight="1">
      <c r="G159" s="25"/>
      <c r="H159" s="26"/>
    </row>
    <row r="160" spans="7:8" ht="12.75" customHeight="1">
      <c r="G160" s="25"/>
      <c r="H160" s="26"/>
    </row>
    <row r="161" spans="7:8" ht="12.75" customHeight="1">
      <c r="G161" s="25"/>
      <c r="H161" s="26"/>
    </row>
    <row r="162" spans="7:8" ht="12.75" customHeight="1">
      <c r="G162" s="25"/>
      <c r="H162" s="26"/>
    </row>
    <row r="163" spans="7:8" ht="12.75" customHeight="1">
      <c r="G163" s="25"/>
      <c r="H163" s="26"/>
    </row>
    <row r="164" spans="7:8" ht="12.75" customHeight="1">
      <c r="G164" s="25"/>
      <c r="H164" s="26"/>
    </row>
    <row r="165" spans="7:8" ht="12.75" customHeight="1">
      <c r="G165" s="25"/>
      <c r="H165" s="26"/>
    </row>
    <row r="166" spans="7:8" ht="12.75" customHeight="1">
      <c r="G166" s="25"/>
      <c r="H166" s="26"/>
    </row>
    <row r="167" spans="7:8" ht="12.75" customHeight="1">
      <c r="G167" s="25"/>
      <c r="H167" s="26"/>
    </row>
    <row r="168" spans="7:8" ht="12.75" customHeight="1">
      <c r="G168" s="25"/>
      <c r="H168" s="26"/>
    </row>
    <row r="169" spans="7:8" ht="12.75" customHeight="1">
      <c r="G169" s="25"/>
      <c r="H169" s="26"/>
    </row>
    <row r="170" spans="7:8" ht="12.75" customHeight="1">
      <c r="G170" s="25"/>
      <c r="H170" s="26"/>
    </row>
    <row r="171" spans="7:8" ht="12.75" customHeight="1">
      <c r="G171" s="25"/>
      <c r="H171" s="26"/>
    </row>
    <row r="172" spans="7:8" ht="12.75" customHeight="1">
      <c r="G172" s="25"/>
      <c r="H172" s="26"/>
    </row>
    <row r="173" spans="7:8" ht="12.75" customHeight="1">
      <c r="G173" s="25"/>
      <c r="H173" s="26"/>
    </row>
    <row r="174" spans="7:8" ht="12.75" customHeight="1">
      <c r="G174" s="25"/>
      <c r="H174" s="26"/>
    </row>
    <row r="175" spans="7:8" ht="12.75" customHeight="1">
      <c r="G175" s="25"/>
      <c r="H175" s="26"/>
    </row>
    <row r="176" spans="7:8" ht="12.75" customHeight="1">
      <c r="G176" s="25"/>
      <c r="H176" s="26"/>
    </row>
    <row r="177" spans="7:8" ht="12.75" customHeight="1">
      <c r="G177" s="25"/>
      <c r="H177" s="26"/>
    </row>
    <row r="178" spans="7:8" ht="12.75" customHeight="1">
      <c r="G178" s="25"/>
      <c r="H178" s="26"/>
    </row>
    <row r="179" spans="7:8" ht="12.75" customHeight="1">
      <c r="G179" s="25"/>
      <c r="H179" s="26"/>
    </row>
    <row r="180" spans="7:8" ht="12.75" customHeight="1">
      <c r="G180" s="25"/>
      <c r="H180" s="26"/>
    </row>
    <row r="181" spans="7:8" ht="12.75" customHeight="1">
      <c r="G181" s="25"/>
      <c r="H181" s="26"/>
    </row>
    <row r="182" spans="7:8" ht="12.75" customHeight="1">
      <c r="G182" s="25"/>
      <c r="H182" s="26"/>
    </row>
    <row r="183" spans="7:8" ht="12.75" customHeight="1">
      <c r="G183" s="25"/>
      <c r="H183" s="26"/>
    </row>
    <row r="184" spans="7:8" ht="12.75" customHeight="1">
      <c r="G184" s="25"/>
      <c r="H184" s="26"/>
    </row>
    <row r="185" spans="7:8" ht="12.75" customHeight="1">
      <c r="G185" s="25"/>
      <c r="H185" s="26"/>
    </row>
    <row r="186" spans="7:8" ht="12.75" customHeight="1">
      <c r="G186" s="25"/>
      <c r="H186" s="26"/>
    </row>
    <row r="187" spans="7:8" ht="12.75" customHeight="1">
      <c r="G187" s="25"/>
      <c r="H187" s="26"/>
    </row>
    <row r="188" spans="7:8" ht="12.75" customHeight="1">
      <c r="G188" s="25"/>
      <c r="H188" s="26"/>
    </row>
    <row r="189" spans="7:8" ht="12.75" customHeight="1">
      <c r="G189" s="25"/>
      <c r="H189" s="26"/>
    </row>
    <row r="190" spans="7:8" ht="12.75" customHeight="1">
      <c r="G190" s="25"/>
      <c r="H190" s="26"/>
    </row>
    <row r="191" spans="7:8" ht="12.75" customHeight="1">
      <c r="G191" s="25"/>
      <c r="H191" s="26"/>
    </row>
    <row r="192" spans="7:8" ht="12.75" customHeight="1">
      <c r="G192" s="25"/>
      <c r="H192" s="26"/>
    </row>
    <row r="193" spans="7:8" ht="12.75" customHeight="1">
      <c r="G193" s="25"/>
      <c r="H193" s="26"/>
    </row>
    <row r="194" spans="7:8" ht="12.75" customHeight="1">
      <c r="G194" s="25"/>
      <c r="H194" s="26"/>
    </row>
    <row r="195" spans="7:8" ht="12.75" customHeight="1">
      <c r="G195" s="25"/>
      <c r="H195" s="26"/>
    </row>
    <row r="196" spans="7:8" ht="12.75" customHeight="1">
      <c r="G196" s="25"/>
      <c r="H196" s="26"/>
    </row>
    <row r="197" spans="7:8" ht="12.75" customHeight="1">
      <c r="G197" s="25"/>
      <c r="H197" s="26"/>
    </row>
    <row r="198" spans="7:8" ht="12.75" customHeight="1">
      <c r="G198" s="25"/>
      <c r="H198" s="26"/>
    </row>
    <row r="199" spans="7:8" ht="12.75" customHeight="1">
      <c r="G199" s="25"/>
      <c r="H199" s="26"/>
    </row>
    <row r="200" spans="7:8" ht="12.75" customHeight="1">
      <c r="G200" s="25"/>
      <c r="H200" s="26"/>
    </row>
    <row r="201" spans="7:8" ht="12.75" customHeight="1">
      <c r="G201" s="25"/>
      <c r="H201" s="26"/>
    </row>
    <row r="202" spans="7:8" ht="12.75" customHeight="1">
      <c r="G202" s="25"/>
      <c r="H202" s="26"/>
    </row>
    <row r="203" spans="7:8" ht="12.75" customHeight="1">
      <c r="G203" s="25"/>
      <c r="H203" s="26"/>
    </row>
    <row r="204" spans="7:8" ht="12.75" customHeight="1">
      <c r="G204" s="25"/>
      <c r="H204" s="26"/>
    </row>
    <row r="205" spans="7:8" ht="12.75" customHeight="1">
      <c r="G205" s="25"/>
      <c r="H205" s="26"/>
    </row>
    <row r="206" spans="7:8" ht="12.75" customHeight="1">
      <c r="G206" s="25"/>
      <c r="H206" s="26"/>
    </row>
    <row r="207" spans="7:8" ht="12.75" customHeight="1">
      <c r="G207" s="25"/>
      <c r="H207" s="26"/>
    </row>
    <row r="208" spans="7:8" ht="12.75" customHeight="1">
      <c r="G208" s="25"/>
      <c r="H208" s="26"/>
    </row>
    <row r="209" spans="7:8" ht="12.75" customHeight="1">
      <c r="G209" s="25"/>
      <c r="H209" s="26"/>
    </row>
    <row r="210" spans="7:8" ht="12.75" customHeight="1">
      <c r="G210" s="25"/>
      <c r="H210" s="26"/>
    </row>
    <row r="211" spans="7:8" ht="12.75" customHeight="1">
      <c r="G211" s="25"/>
      <c r="H211" s="26"/>
    </row>
    <row r="212" spans="7:8" ht="12.75" customHeight="1">
      <c r="G212" s="25"/>
      <c r="H212" s="26"/>
    </row>
    <row r="213" spans="7:8" ht="12.75" customHeight="1">
      <c r="G213" s="25"/>
      <c r="H213" s="26"/>
    </row>
    <row r="214" spans="7:8" ht="12.75" customHeight="1">
      <c r="G214" s="25"/>
      <c r="H214" s="26"/>
    </row>
    <row r="215" spans="7:8" ht="12.75" customHeight="1">
      <c r="G215" s="25"/>
      <c r="H215" s="26"/>
    </row>
    <row r="216" spans="7:8" ht="12.75" customHeight="1">
      <c r="G216" s="25"/>
      <c r="H216" s="26"/>
    </row>
    <row r="217" spans="7:8" ht="12.75" customHeight="1">
      <c r="G217" s="25"/>
      <c r="H217" s="26"/>
    </row>
    <row r="218" spans="7:8" ht="12.75" customHeight="1">
      <c r="G218" s="25"/>
      <c r="H218" s="26"/>
    </row>
    <row r="219" spans="7:8" ht="12.75" customHeight="1">
      <c r="G219" s="25"/>
      <c r="H219" s="26"/>
    </row>
    <row r="220" spans="7:8" ht="12.75" customHeight="1">
      <c r="G220" s="25"/>
      <c r="H220" s="26"/>
    </row>
    <row r="221" spans="7:8" ht="12.75" customHeight="1">
      <c r="G221" s="25"/>
      <c r="H221" s="26"/>
    </row>
    <row r="222" spans="7:8" ht="12.75" customHeight="1">
      <c r="G222" s="25"/>
      <c r="H222" s="26"/>
    </row>
    <row r="223" spans="7:8" ht="12.75" customHeight="1">
      <c r="G223" s="25"/>
      <c r="H223" s="26"/>
    </row>
    <row r="224" spans="7:8" ht="12.75" customHeight="1">
      <c r="G224" s="25"/>
      <c r="H224" s="26"/>
    </row>
    <row r="225" spans="7:8" ht="12.75" customHeight="1">
      <c r="G225" s="25"/>
      <c r="H225" s="26"/>
    </row>
    <row r="226" spans="7:8" ht="12.75" customHeight="1">
      <c r="G226" s="25"/>
      <c r="H226" s="26"/>
    </row>
    <row r="227" spans="7:8" ht="12.75" customHeight="1">
      <c r="G227" s="25"/>
      <c r="H227" s="26"/>
    </row>
    <row r="228" spans="7:8" ht="12.75" customHeight="1">
      <c r="G228" s="25"/>
      <c r="H228" s="26"/>
    </row>
    <row r="229" spans="7:8" ht="12.75" customHeight="1">
      <c r="G229" s="25"/>
      <c r="H229" s="26"/>
    </row>
    <row r="230" spans="7:8" ht="12.75" customHeight="1">
      <c r="G230" s="25"/>
      <c r="H230" s="26"/>
    </row>
    <row r="231" spans="7:8" ht="12.75" customHeight="1">
      <c r="G231" s="25"/>
      <c r="H231" s="26"/>
    </row>
    <row r="232" spans="7:8" ht="12.75" customHeight="1">
      <c r="G232" s="25"/>
      <c r="H232" s="26"/>
    </row>
    <row r="233" spans="7:8" ht="12.75" customHeight="1">
      <c r="G233" s="25"/>
      <c r="H233" s="26"/>
    </row>
    <row r="234" spans="7:8" ht="12.75" customHeight="1">
      <c r="G234" s="25"/>
      <c r="H234" s="26"/>
    </row>
    <row r="235" spans="7:8" ht="12.75" customHeight="1">
      <c r="G235" s="25"/>
      <c r="H235" s="26"/>
    </row>
    <row r="236" spans="7:8" ht="12.75" customHeight="1">
      <c r="G236" s="25"/>
      <c r="H236" s="26"/>
    </row>
    <row r="237" spans="7:8" ht="12.75" customHeight="1">
      <c r="G237" s="25"/>
      <c r="H237" s="26"/>
    </row>
    <row r="238" spans="7:8" ht="12.75" customHeight="1">
      <c r="G238" s="25"/>
      <c r="H238" s="26"/>
    </row>
    <row r="239" spans="7:8" ht="12.75" customHeight="1">
      <c r="G239" s="25"/>
      <c r="H239" s="26"/>
    </row>
    <row r="240" spans="7:8" ht="12.75" customHeight="1">
      <c r="G240" s="25"/>
      <c r="H240" s="26"/>
    </row>
    <row r="241" spans="7:8" ht="12.75" customHeight="1">
      <c r="G241" s="25"/>
      <c r="H241" s="26"/>
    </row>
    <row r="242" spans="7:8" ht="12.75" customHeight="1">
      <c r="G242" s="25"/>
      <c r="H242" s="26"/>
    </row>
    <row r="243" spans="7:8" ht="12.75" customHeight="1">
      <c r="G243" s="25"/>
      <c r="H243" s="26"/>
    </row>
    <row r="244" spans="7:8" ht="12.75" customHeight="1">
      <c r="G244" s="25"/>
      <c r="H244" s="26"/>
    </row>
    <row r="245" spans="7:8" ht="12.75" customHeight="1">
      <c r="G245" s="25"/>
      <c r="H245" s="26"/>
    </row>
    <row r="246" spans="7:8" ht="12.75" customHeight="1">
      <c r="G246" s="25"/>
      <c r="H246" s="26"/>
    </row>
    <row r="247" spans="7:8" ht="12.75" customHeight="1">
      <c r="G247" s="25"/>
      <c r="H247" s="26"/>
    </row>
    <row r="248" spans="7:8" ht="12.75" customHeight="1">
      <c r="G248" s="25"/>
      <c r="H248" s="26"/>
    </row>
    <row r="249" spans="7:8" ht="12.75" customHeight="1">
      <c r="G249" s="25"/>
      <c r="H249" s="26"/>
    </row>
    <row r="250" spans="7:8" ht="12.75" customHeight="1">
      <c r="G250" s="25"/>
      <c r="H250" s="26"/>
    </row>
    <row r="251" spans="7:8" ht="12.75" customHeight="1">
      <c r="G251" s="25"/>
      <c r="H251" s="26"/>
    </row>
    <row r="252" spans="7:8" ht="12.75" customHeight="1">
      <c r="G252" s="25"/>
      <c r="H252" s="26"/>
    </row>
    <row r="253" spans="7:8" ht="12.75" customHeight="1">
      <c r="G253" s="25"/>
      <c r="H253" s="26"/>
    </row>
    <row r="254" spans="7:8" ht="12.75" customHeight="1">
      <c r="G254" s="25"/>
      <c r="H254" s="26"/>
    </row>
    <row r="255" spans="7:8" ht="12.75" customHeight="1">
      <c r="G255" s="25"/>
      <c r="H255" s="26"/>
    </row>
    <row r="256" spans="7:8" ht="12.75" customHeight="1">
      <c r="G256" s="25"/>
      <c r="H256" s="26"/>
    </row>
    <row r="257" spans="7:8" ht="12.75" customHeight="1">
      <c r="G257" s="25"/>
      <c r="H257" s="26"/>
    </row>
    <row r="258" spans="7:8" ht="12.75" customHeight="1">
      <c r="G258" s="25"/>
      <c r="H258" s="26"/>
    </row>
    <row r="259" spans="7:8" ht="12.75" customHeight="1">
      <c r="G259" s="25"/>
      <c r="H259" s="26"/>
    </row>
    <row r="260" spans="7:8" ht="12.75" customHeight="1">
      <c r="G260" s="25"/>
      <c r="H260" s="26"/>
    </row>
    <row r="261" spans="7:8" ht="12.75" customHeight="1">
      <c r="G261" s="25"/>
      <c r="H261" s="26"/>
    </row>
    <row r="262" spans="7:8" ht="12.75" customHeight="1">
      <c r="G262" s="25"/>
      <c r="H262" s="26"/>
    </row>
    <row r="263" spans="7:8" ht="12.75" customHeight="1">
      <c r="G263" s="25"/>
      <c r="H263" s="26"/>
    </row>
    <row r="264" spans="7:8" ht="12.75" customHeight="1">
      <c r="G264" s="25"/>
      <c r="H264" s="26"/>
    </row>
    <row r="265" spans="7:8" ht="12.75" customHeight="1">
      <c r="G265" s="25"/>
      <c r="H265" s="26"/>
    </row>
    <row r="266" spans="7:8" ht="12.75" customHeight="1">
      <c r="G266" s="25"/>
      <c r="H266" s="26"/>
    </row>
    <row r="267" spans="7:8" ht="12.75" customHeight="1">
      <c r="G267" s="25"/>
      <c r="H267" s="26"/>
    </row>
    <row r="268" spans="7:8" ht="12.75" customHeight="1">
      <c r="G268" s="25"/>
      <c r="H268" s="26"/>
    </row>
    <row r="269" spans="7:8" ht="12.75" customHeight="1">
      <c r="G269" s="25"/>
      <c r="H269" s="26"/>
    </row>
    <row r="270" spans="7:8" ht="12.75" customHeight="1">
      <c r="G270" s="25"/>
      <c r="H270" s="26"/>
    </row>
    <row r="271" spans="7:8" ht="12.75" customHeight="1">
      <c r="G271" s="25"/>
      <c r="H271" s="26"/>
    </row>
    <row r="272" spans="7:8" ht="12.75" customHeight="1">
      <c r="G272" s="25"/>
      <c r="H272" s="26"/>
    </row>
    <row r="273" spans="7:8" ht="12.75" customHeight="1">
      <c r="G273" s="25"/>
      <c r="H273" s="26"/>
    </row>
    <row r="274" spans="7:8" ht="12.75" customHeight="1">
      <c r="G274" s="25"/>
      <c r="H274" s="26"/>
    </row>
    <row r="275" spans="7:8" ht="12.75" customHeight="1">
      <c r="G275" s="25"/>
      <c r="H275" s="26"/>
    </row>
    <row r="276" spans="7:8" ht="12.75" customHeight="1">
      <c r="G276" s="25"/>
      <c r="H276" s="26"/>
    </row>
    <row r="277" spans="7:8" ht="12.75" customHeight="1">
      <c r="G277" s="25"/>
      <c r="H277" s="26"/>
    </row>
    <row r="278" spans="7:8" ht="12.75" customHeight="1">
      <c r="G278" s="25"/>
      <c r="H278" s="26"/>
    </row>
    <row r="279" spans="7:8" ht="12.75" customHeight="1">
      <c r="G279" s="25"/>
      <c r="H279" s="26"/>
    </row>
    <row r="280" spans="7:8" ht="12.75" customHeight="1">
      <c r="G280" s="25"/>
      <c r="H280" s="26"/>
    </row>
    <row r="281" spans="7:8" ht="12.75" customHeight="1">
      <c r="G281" s="25"/>
      <c r="H281" s="26"/>
    </row>
    <row r="282" spans="7:8" ht="12.75" customHeight="1">
      <c r="G282" s="25"/>
      <c r="H282" s="26"/>
    </row>
    <row r="283" spans="7:8" ht="12.75" customHeight="1">
      <c r="G283" s="25"/>
      <c r="H283" s="26"/>
    </row>
    <row r="284" spans="7:8" ht="12.75" customHeight="1">
      <c r="G284" s="25"/>
      <c r="H284" s="26"/>
    </row>
    <row r="285" spans="7:8" ht="12.75" customHeight="1">
      <c r="G285" s="25"/>
      <c r="H285" s="26"/>
    </row>
    <row r="286" spans="7:8" ht="12.75" customHeight="1">
      <c r="G286" s="25"/>
      <c r="H286" s="26"/>
    </row>
    <row r="287" spans="7:8" ht="12.75" customHeight="1">
      <c r="G287" s="25"/>
      <c r="H287" s="26"/>
    </row>
    <row r="288" spans="7:8" ht="12.75" customHeight="1">
      <c r="G288" s="25"/>
      <c r="H288" s="26"/>
    </row>
    <row r="289" spans="7:8" ht="12.75" customHeight="1">
      <c r="G289" s="25"/>
      <c r="H289" s="26"/>
    </row>
    <row r="290" spans="7:8" ht="12.75" customHeight="1">
      <c r="G290" s="25"/>
      <c r="H290" s="26"/>
    </row>
    <row r="291" spans="7:8" ht="12.75" customHeight="1">
      <c r="G291" s="25"/>
      <c r="H291" s="26"/>
    </row>
    <row r="292" spans="7:8" ht="12.75" customHeight="1">
      <c r="G292" s="25"/>
      <c r="H292" s="26"/>
    </row>
    <row r="293" spans="7:8" ht="12.75" customHeight="1">
      <c r="G293" s="25"/>
      <c r="H293" s="26"/>
    </row>
    <row r="294" spans="7:8" ht="12.75" customHeight="1">
      <c r="G294" s="25"/>
      <c r="H294" s="26"/>
    </row>
    <row r="295" spans="7:8" ht="12.75" customHeight="1">
      <c r="G295" s="25"/>
      <c r="H295" s="26"/>
    </row>
    <row r="296" spans="7:8" ht="12.75" customHeight="1">
      <c r="G296" s="25"/>
      <c r="H296" s="26"/>
    </row>
    <row r="297" spans="7:8" ht="12.75" customHeight="1">
      <c r="G297" s="25"/>
      <c r="H297" s="26"/>
    </row>
    <row r="298" spans="7:8" ht="12.75" customHeight="1">
      <c r="G298" s="25"/>
      <c r="H298" s="26"/>
    </row>
    <row r="299" spans="7:8" ht="12.75" customHeight="1">
      <c r="G299" s="25"/>
      <c r="H299" s="26"/>
    </row>
    <row r="300" spans="7:8" ht="12.75" customHeight="1">
      <c r="G300" s="25"/>
      <c r="H300" s="26"/>
    </row>
    <row r="301" spans="7:8" ht="12.75" customHeight="1">
      <c r="G301" s="25"/>
      <c r="H301" s="26"/>
    </row>
    <row r="302" spans="7:8" ht="12.75" customHeight="1">
      <c r="G302" s="25"/>
      <c r="H302" s="26"/>
    </row>
    <row r="303" spans="7:8" ht="12.75" customHeight="1">
      <c r="G303" s="25"/>
      <c r="H303" s="26"/>
    </row>
    <row r="304" spans="7:8" ht="12.75" customHeight="1">
      <c r="G304" s="25"/>
      <c r="H304" s="26"/>
    </row>
    <row r="305" spans="7:8" ht="12.75" customHeight="1">
      <c r="G305" s="25"/>
      <c r="H305" s="26"/>
    </row>
    <row r="306" spans="7:8" ht="12.75" customHeight="1">
      <c r="G306" s="25"/>
      <c r="H306" s="26"/>
    </row>
    <row r="307" spans="7:8" ht="12.75" customHeight="1">
      <c r="G307" s="25"/>
      <c r="H307" s="26"/>
    </row>
    <row r="308" spans="7:8" ht="12.75" customHeight="1">
      <c r="G308" s="25"/>
      <c r="H308" s="26"/>
    </row>
    <row r="309" spans="7:8" ht="12.75" customHeight="1">
      <c r="G309" s="25"/>
      <c r="H309" s="26"/>
    </row>
    <row r="310" spans="7:8" ht="12.75" customHeight="1">
      <c r="G310" s="25"/>
      <c r="H310" s="26"/>
    </row>
    <row r="311" spans="7:8" ht="12.75" customHeight="1">
      <c r="G311" s="25"/>
      <c r="H311" s="26"/>
    </row>
    <row r="312" spans="7:8" ht="12.75" customHeight="1">
      <c r="G312" s="25"/>
      <c r="H312" s="26"/>
    </row>
    <row r="313" spans="7:8" ht="12.75" customHeight="1">
      <c r="G313" s="25"/>
      <c r="H313" s="26"/>
    </row>
    <row r="314" spans="7:8" ht="12.75" customHeight="1">
      <c r="G314" s="25"/>
      <c r="H314" s="26"/>
    </row>
    <row r="315" spans="7:8" ht="12.75" customHeight="1">
      <c r="G315" s="25"/>
      <c r="H315" s="26"/>
    </row>
    <row r="316" spans="7:8" ht="12.75" customHeight="1">
      <c r="G316" s="25"/>
      <c r="H316" s="26"/>
    </row>
    <row r="317" spans="7:8" ht="12.75" customHeight="1">
      <c r="G317" s="25"/>
      <c r="H317" s="26"/>
    </row>
    <row r="318" spans="7:8" ht="12.75" customHeight="1">
      <c r="G318" s="25"/>
      <c r="H318" s="26"/>
    </row>
    <row r="319" spans="7:8" ht="12.75" customHeight="1">
      <c r="G319" s="25"/>
      <c r="H319" s="26"/>
    </row>
    <row r="320" spans="7:8" ht="12.75" customHeight="1">
      <c r="G320" s="25"/>
      <c r="H320" s="26"/>
    </row>
    <row r="321" spans="7:8" ht="12.75" customHeight="1">
      <c r="G321" s="25"/>
      <c r="H321" s="26"/>
    </row>
    <row r="322" spans="7:8" ht="12.75" customHeight="1">
      <c r="G322" s="25"/>
      <c r="H322" s="26"/>
    </row>
    <row r="323" spans="7:8" ht="12.75" customHeight="1">
      <c r="G323" s="25"/>
      <c r="H323" s="26"/>
    </row>
    <row r="324" spans="7:8" ht="12.75" customHeight="1">
      <c r="G324" s="25"/>
      <c r="H324" s="26"/>
    </row>
    <row r="325" spans="7:8" ht="12.75" customHeight="1">
      <c r="G325" s="25"/>
      <c r="H325" s="26"/>
    </row>
    <row r="326" spans="7:8" ht="12.75" customHeight="1">
      <c r="G326" s="25"/>
      <c r="H326" s="26"/>
    </row>
    <row r="327" spans="7:8" ht="12.75" customHeight="1">
      <c r="G327" s="25"/>
      <c r="H327" s="26"/>
    </row>
    <row r="328" spans="7:8" ht="12.75" customHeight="1">
      <c r="G328" s="25"/>
      <c r="H328" s="26"/>
    </row>
    <row r="329" spans="7:8" ht="12.75" customHeight="1">
      <c r="G329" s="25"/>
      <c r="H329" s="26"/>
    </row>
    <row r="330" spans="7:8" ht="12.75" customHeight="1">
      <c r="G330" s="25"/>
      <c r="H330" s="26"/>
    </row>
    <row r="331" spans="7:8" ht="12.75" customHeight="1">
      <c r="G331" s="25"/>
      <c r="H331" s="26"/>
    </row>
    <row r="332" spans="7:8" ht="12.75" customHeight="1">
      <c r="G332" s="25"/>
      <c r="H332" s="26"/>
    </row>
    <row r="333" spans="7:8" ht="12.75" customHeight="1">
      <c r="G333" s="25"/>
      <c r="H333" s="26"/>
    </row>
    <row r="334" spans="7:8" ht="12.75" customHeight="1">
      <c r="G334" s="25"/>
      <c r="H334" s="26"/>
    </row>
    <row r="335" spans="7:8" ht="12.75" customHeight="1">
      <c r="G335" s="25"/>
      <c r="H335" s="26"/>
    </row>
    <row r="336" spans="7:8" ht="12.75" customHeight="1">
      <c r="G336" s="25"/>
      <c r="H336" s="26"/>
    </row>
    <row r="337" spans="7:8" ht="12.75" customHeight="1">
      <c r="G337" s="25"/>
      <c r="H337" s="26"/>
    </row>
    <row r="338" spans="7:8" ht="12.75" customHeight="1">
      <c r="G338" s="25"/>
      <c r="H338" s="26"/>
    </row>
    <row r="339" spans="7:8" ht="12.75" customHeight="1">
      <c r="G339" s="25"/>
      <c r="H339" s="26"/>
    </row>
    <row r="340" spans="7:8" ht="12.75" customHeight="1">
      <c r="G340" s="25"/>
      <c r="H340" s="26"/>
    </row>
    <row r="341" spans="7:8" ht="12.75" customHeight="1">
      <c r="G341" s="25"/>
      <c r="H341" s="26"/>
    </row>
    <row r="342" spans="7:8" ht="12.75" customHeight="1">
      <c r="G342" s="25"/>
      <c r="H342" s="26"/>
    </row>
    <row r="343" spans="7:8" ht="12.75" customHeight="1">
      <c r="G343" s="25"/>
      <c r="H343" s="26"/>
    </row>
    <row r="344" spans="7:8" ht="12.75" customHeight="1">
      <c r="G344" s="25"/>
      <c r="H344" s="26"/>
    </row>
    <row r="345" spans="7:8" ht="12.75" customHeight="1">
      <c r="G345" s="25"/>
      <c r="H345" s="26"/>
    </row>
    <row r="346" spans="7:8" ht="12.75" customHeight="1">
      <c r="G346" s="25"/>
      <c r="H346" s="26"/>
    </row>
    <row r="347" spans="7:8" ht="12.75" customHeight="1">
      <c r="G347" s="25"/>
      <c r="H347" s="26"/>
    </row>
    <row r="348" spans="7:8" ht="12.75" customHeight="1">
      <c r="G348" s="25"/>
      <c r="H348" s="26"/>
    </row>
    <row r="349" spans="7:8" ht="12.75" customHeight="1">
      <c r="G349" s="25"/>
      <c r="H349" s="26"/>
    </row>
    <row r="350" spans="7:8" ht="12.75" customHeight="1">
      <c r="G350" s="25"/>
      <c r="H350" s="26"/>
    </row>
    <row r="351" spans="7:8" ht="12.75" customHeight="1">
      <c r="G351" s="25"/>
      <c r="H351" s="26"/>
    </row>
    <row r="352" spans="7:8" ht="12.75" customHeight="1">
      <c r="G352" s="25"/>
      <c r="H352" s="26"/>
    </row>
    <row r="353" spans="7:8" ht="12.75" customHeight="1">
      <c r="G353" s="25"/>
      <c r="H353" s="26"/>
    </row>
    <row r="354" spans="7:8" ht="12.75" customHeight="1">
      <c r="G354" s="25"/>
      <c r="H354" s="26"/>
    </row>
    <row r="355" spans="7:8" ht="12.75" customHeight="1">
      <c r="G355" s="25"/>
      <c r="H355" s="26"/>
    </row>
    <row r="356" spans="7:8" ht="12.75" customHeight="1">
      <c r="G356" s="25"/>
      <c r="H356" s="26"/>
    </row>
    <row r="357" spans="7:8" ht="12.75" customHeight="1">
      <c r="G357" s="25"/>
      <c r="H357" s="26"/>
    </row>
    <row r="358" spans="7:8" ht="12.75" customHeight="1">
      <c r="G358" s="25"/>
      <c r="H358" s="26"/>
    </row>
    <row r="359" spans="7:8" ht="12.75" customHeight="1">
      <c r="G359" s="25"/>
      <c r="H359" s="26"/>
    </row>
    <row r="360" spans="7:8" ht="12.75" customHeight="1">
      <c r="G360" s="25"/>
      <c r="H360" s="26"/>
    </row>
    <row r="361" spans="7:8" ht="12.75" customHeight="1">
      <c r="G361" s="25"/>
      <c r="H361" s="26"/>
    </row>
    <row r="362" spans="7:8" ht="12.75" customHeight="1">
      <c r="G362" s="25"/>
      <c r="H362" s="26"/>
    </row>
    <row r="363" spans="7:8" ht="12.75" customHeight="1">
      <c r="G363" s="25"/>
      <c r="H363" s="26"/>
    </row>
    <row r="364" spans="7:8" ht="12.75" customHeight="1">
      <c r="G364" s="25"/>
      <c r="H364" s="26"/>
    </row>
    <row r="365" spans="7:8" ht="12.75" customHeight="1">
      <c r="G365" s="25"/>
      <c r="H365" s="26"/>
    </row>
    <row r="366" spans="7:8" ht="12.75" customHeight="1">
      <c r="G366" s="25"/>
      <c r="H366" s="26"/>
    </row>
    <row r="367" spans="7:8" ht="12.75" customHeight="1">
      <c r="G367" s="25"/>
      <c r="H367" s="26"/>
    </row>
    <row r="368" spans="7:8" ht="12.75" customHeight="1">
      <c r="G368" s="25"/>
      <c r="H368" s="26"/>
    </row>
    <row r="369" spans="7:8" ht="12.75" customHeight="1">
      <c r="G369" s="25"/>
      <c r="H369" s="26"/>
    </row>
    <row r="370" spans="7:8" ht="12.75" customHeight="1">
      <c r="G370" s="25"/>
      <c r="H370" s="26"/>
    </row>
    <row r="371" spans="7:8" ht="12.75" customHeight="1">
      <c r="G371" s="25"/>
      <c r="H371" s="26"/>
    </row>
    <row r="372" spans="7:8" ht="12.75" customHeight="1">
      <c r="G372" s="25"/>
      <c r="H372" s="26"/>
    </row>
    <row r="373" spans="7:8" ht="12.75" customHeight="1">
      <c r="G373" s="25"/>
      <c r="H373" s="26"/>
    </row>
    <row r="374" spans="7:8" ht="12.75" customHeight="1">
      <c r="G374" s="25"/>
      <c r="H374" s="26"/>
    </row>
    <row r="375" spans="7:8" ht="12.75" customHeight="1">
      <c r="G375" s="25"/>
      <c r="H375" s="26"/>
    </row>
    <row r="376" spans="7:8" ht="12.75" customHeight="1">
      <c r="G376" s="25"/>
      <c r="H376" s="26"/>
    </row>
    <row r="377" spans="7:8" ht="12.75" customHeight="1">
      <c r="G377" s="25"/>
      <c r="H377" s="26"/>
    </row>
    <row r="378" spans="7:8" ht="12.75" customHeight="1">
      <c r="G378" s="25"/>
      <c r="H378" s="26"/>
    </row>
    <row r="379" spans="7:8" ht="12.75" customHeight="1">
      <c r="G379" s="25"/>
      <c r="H379" s="26"/>
    </row>
    <row r="380" spans="7:8" ht="12.75" customHeight="1">
      <c r="G380" s="25"/>
      <c r="H380" s="26"/>
    </row>
    <row r="381" spans="7:8" ht="12.75" customHeight="1">
      <c r="G381" s="25"/>
      <c r="H381" s="26"/>
    </row>
    <row r="382" spans="7:8" ht="12.75" customHeight="1">
      <c r="G382" s="25"/>
      <c r="H382" s="26"/>
    </row>
    <row r="383" spans="7:8" ht="12.75" customHeight="1">
      <c r="G383" s="25"/>
      <c r="H383" s="26"/>
    </row>
    <row r="384" spans="7:8" ht="12.75" customHeight="1">
      <c r="G384" s="25"/>
      <c r="H384" s="26"/>
    </row>
    <row r="385" spans="7:8" ht="12.75" customHeight="1">
      <c r="G385" s="25"/>
      <c r="H385" s="26"/>
    </row>
    <row r="386" spans="7:8" ht="12.75" customHeight="1">
      <c r="G386" s="25"/>
      <c r="H386" s="26"/>
    </row>
    <row r="387" spans="7:8" ht="12.75" customHeight="1">
      <c r="G387" s="25"/>
      <c r="H387" s="26"/>
    </row>
    <row r="388" spans="7:8" ht="12.75" customHeight="1">
      <c r="G388" s="25"/>
      <c r="H388" s="26"/>
    </row>
    <row r="389" spans="7:8" ht="12.75" customHeight="1">
      <c r="G389" s="25"/>
      <c r="H389" s="26"/>
    </row>
    <row r="390" spans="7:8" ht="12.75" customHeight="1">
      <c r="G390" s="25"/>
      <c r="H390" s="26"/>
    </row>
    <row r="391" spans="7:8" ht="12.75" customHeight="1">
      <c r="G391" s="25"/>
      <c r="H391" s="26"/>
    </row>
    <row r="392" spans="7:8" ht="12.75" customHeight="1">
      <c r="G392" s="25"/>
      <c r="H392" s="26"/>
    </row>
    <row r="393" spans="7:8" ht="12.75" customHeight="1">
      <c r="G393" s="25"/>
      <c r="H393" s="26"/>
    </row>
    <row r="394" spans="7:8" ht="12.75" customHeight="1">
      <c r="G394" s="25"/>
      <c r="H394" s="26"/>
    </row>
    <row r="395" spans="7:8" ht="12.75" customHeight="1">
      <c r="G395" s="25"/>
      <c r="H395" s="26"/>
    </row>
    <row r="396" spans="7:8" ht="12.75" customHeight="1">
      <c r="G396" s="25"/>
      <c r="H396" s="26"/>
    </row>
    <row r="397" spans="7:8" ht="12.75" customHeight="1">
      <c r="G397" s="25"/>
      <c r="H397" s="26"/>
    </row>
    <row r="398" spans="7:8" ht="12.75" customHeight="1">
      <c r="G398" s="25"/>
      <c r="H398" s="26"/>
    </row>
    <row r="399" spans="7:8" ht="12.75" customHeight="1">
      <c r="G399" s="25"/>
      <c r="H399" s="26"/>
    </row>
    <row r="400" spans="7:8" ht="12.75" customHeight="1">
      <c r="G400" s="25"/>
      <c r="H400" s="26"/>
    </row>
    <row r="401" spans="7:8" ht="12.75" customHeight="1">
      <c r="G401" s="25"/>
      <c r="H401" s="26"/>
    </row>
    <row r="402" spans="7:8" ht="12.75" customHeight="1">
      <c r="G402" s="25"/>
      <c r="H402" s="26"/>
    </row>
    <row r="403" spans="7:8" ht="12.75" customHeight="1">
      <c r="G403" s="25"/>
      <c r="H403" s="26"/>
    </row>
    <row r="404" spans="7:8" ht="12.75" customHeight="1">
      <c r="G404" s="25"/>
      <c r="H404" s="26"/>
    </row>
    <row r="405" spans="7:8" ht="12.75" customHeight="1">
      <c r="G405" s="25"/>
      <c r="H405" s="26"/>
    </row>
    <row r="406" spans="7:8" ht="12.75" customHeight="1">
      <c r="G406" s="25"/>
      <c r="H406" s="26"/>
    </row>
    <row r="407" spans="7:8" ht="12.75" customHeight="1">
      <c r="G407" s="25"/>
      <c r="H407" s="26"/>
    </row>
    <row r="408" spans="7:8" ht="12.75" customHeight="1">
      <c r="G408" s="25"/>
      <c r="H408" s="26"/>
    </row>
    <row r="409" spans="7:8" ht="12.75" customHeight="1">
      <c r="G409" s="25"/>
      <c r="H409" s="26"/>
    </row>
    <row r="410" spans="7:8" ht="12.75" customHeight="1">
      <c r="G410" s="25"/>
      <c r="H410" s="26"/>
    </row>
    <row r="411" spans="7:8" ht="12.75" customHeight="1">
      <c r="G411" s="25"/>
      <c r="H411" s="26"/>
    </row>
    <row r="412" spans="7:8" ht="12.75" customHeight="1">
      <c r="G412" s="25"/>
      <c r="H412" s="26"/>
    </row>
    <row r="413" spans="7:8" ht="12.75" customHeight="1">
      <c r="G413" s="25"/>
      <c r="H413" s="26"/>
    </row>
    <row r="414" spans="7:8" ht="12.75" customHeight="1">
      <c r="G414" s="25"/>
      <c r="H414" s="26"/>
    </row>
    <row r="415" spans="7:8" ht="12.75" customHeight="1">
      <c r="G415" s="25"/>
      <c r="H415" s="26"/>
    </row>
    <row r="416" spans="7:8" ht="12.75" customHeight="1">
      <c r="G416" s="25"/>
      <c r="H416" s="26"/>
    </row>
    <row r="417" spans="7:8" ht="12.75" customHeight="1">
      <c r="G417" s="25"/>
      <c r="H417" s="26"/>
    </row>
    <row r="418" spans="7:8" ht="12.75" customHeight="1">
      <c r="G418" s="25"/>
      <c r="H418" s="26"/>
    </row>
    <row r="419" spans="7:8" ht="12.75" customHeight="1">
      <c r="G419" s="25"/>
      <c r="H419" s="26"/>
    </row>
    <row r="420" spans="7:8" ht="12.75" customHeight="1">
      <c r="G420" s="25"/>
      <c r="H420" s="26"/>
    </row>
    <row r="421" spans="7:8" ht="12.75" customHeight="1">
      <c r="G421" s="25"/>
      <c r="H421" s="26"/>
    </row>
    <row r="422" spans="7:8" ht="12.75" customHeight="1">
      <c r="G422" s="25"/>
      <c r="H422" s="26"/>
    </row>
    <row r="423" spans="7:8" ht="12.75" customHeight="1">
      <c r="G423" s="25"/>
      <c r="H423" s="26"/>
    </row>
    <row r="424" spans="7:8" ht="12.75" customHeight="1">
      <c r="G424" s="25"/>
      <c r="H424" s="26"/>
    </row>
    <row r="425" spans="7:8" ht="12.75" customHeight="1">
      <c r="G425" s="25"/>
      <c r="H425" s="26"/>
    </row>
    <row r="426" spans="7:8" ht="12.75" customHeight="1">
      <c r="G426" s="25"/>
      <c r="H426" s="26"/>
    </row>
    <row r="427" spans="7:8" ht="12.75" customHeight="1">
      <c r="G427" s="25"/>
      <c r="H427" s="26"/>
    </row>
    <row r="428" spans="7:8" ht="12.75" customHeight="1">
      <c r="G428" s="25"/>
      <c r="H428" s="26"/>
    </row>
    <row r="429" spans="7:8" ht="12.75" customHeight="1">
      <c r="G429" s="25"/>
      <c r="H429" s="26"/>
    </row>
    <row r="430" spans="7:8" ht="12.75" customHeight="1">
      <c r="G430" s="25"/>
      <c r="H430" s="26"/>
    </row>
    <row r="431" spans="7:8" ht="12.75" customHeight="1">
      <c r="G431" s="25"/>
      <c r="H431" s="26"/>
    </row>
    <row r="432" spans="7:8" ht="12.75" customHeight="1">
      <c r="G432" s="25"/>
      <c r="H432" s="26"/>
    </row>
    <row r="433" spans="7:8" ht="12.75" customHeight="1">
      <c r="G433" s="25"/>
      <c r="H433" s="26"/>
    </row>
    <row r="434" spans="7:8" ht="12.75" customHeight="1">
      <c r="G434" s="25"/>
      <c r="H434" s="26"/>
    </row>
    <row r="435" spans="7:8" ht="12.75" customHeight="1">
      <c r="G435" s="25"/>
      <c r="H435" s="26"/>
    </row>
    <row r="436" spans="7:8" ht="12.75" customHeight="1">
      <c r="G436" s="25"/>
      <c r="H436" s="26"/>
    </row>
    <row r="437" spans="7:8" ht="12.75" customHeight="1">
      <c r="G437" s="25"/>
      <c r="H437" s="26"/>
    </row>
    <row r="438" spans="7:8" ht="12.75" customHeight="1">
      <c r="G438" s="25"/>
      <c r="H438" s="26"/>
    </row>
    <row r="439" spans="7:8" ht="12.75" customHeight="1">
      <c r="G439" s="25"/>
      <c r="H439" s="26"/>
    </row>
    <row r="440" spans="7:8" ht="12.75" customHeight="1">
      <c r="G440" s="25"/>
      <c r="H440" s="26"/>
    </row>
    <row r="441" spans="7:8" ht="12.75" customHeight="1">
      <c r="G441" s="25"/>
      <c r="H441" s="26"/>
    </row>
    <row r="442" spans="7:8" ht="12.75" customHeight="1">
      <c r="G442" s="25"/>
      <c r="H442" s="26"/>
    </row>
    <row r="443" spans="7:8" ht="12.75" customHeight="1">
      <c r="G443" s="25"/>
      <c r="H443" s="26"/>
    </row>
    <row r="444" spans="7:8" ht="12.75" customHeight="1">
      <c r="G444" s="25"/>
      <c r="H444" s="26"/>
    </row>
    <row r="445" spans="7:8" ht="12.75" customHeight="1">
      <c r="G445" s="25"/>
      <c r="H445" s="26"/>
    </row>
    <row r="446" spans="7:8" ht="12.75" customHeight="1">
      <c r="G446" s="25"/>
      <c r="H446" s="26"/>
    </row>
    <row r="447" spans="7:8" ht="12.75" customHeight="1">
      <c r="G447" s="25"/>
      <c r="H447" s="26"/>
    </row>
    <row r="448" spans="7:8" ht="12.75" customHeight="1">
      <c r="G448" s="25"/>
      <c r="H448" s="26"/>
    </row>
    <row r="449" spans="7:8" ht="12.75" customHeight="1">
      <c r="G449" s="25"/>
      <c r="H449" s="26"/>
    </row>
    <row r="450" spans="7:8" ht="12.75" customHeight="1">
      <c r="G450" s="25"/>
      <c r="H450" s="26"/>
    </row>
    <row r="451" spans="7:8" ht="12.75" customHeight="1">
      <c r="G451" s="25"/>
      <c r="H451" s="26"/>
    </row>
    <row r="452" spans="7:8" ht="12.75" customHeight="1">
      <c r="G452" s="25"/>
      <c r="H452" s="26"/>
    </row>
    <row r="453" spans="7:8" ht="12.75" customHeight="1">
      <c r="G453" s="25"/>
      <c r="H453" s="26"/>
    </row>
    <row r="454" spans="7:8" ht="12.75" customHeight="1">
      <c r="G454" s="25"/>
      <c r="H454" s="26"/>
    </row>
    <row r="455" spans="7:8" ht="12.75" customHeight="1">
      <c r="G455" s="25"/>
      <c r="H455" s="26"/>
    </row>
    <row r="456" spans="7:8" ht="12.75" customHeight="1">
      <c r="G456" s="25"/>
      <c r="H456" s="26"/>
    </row>
    <row r="457" spans="7:8" ht="12.75" customHeight="1">
      <c r="G457" s="25"/>
      <c r="H457" s="26"/>
    </row>
    <row r="458" spans="7:8" ht="12.75" customHeight="1">
      <c r="G458" s="25"/>
      <c r="H458" s="26"/>
    </row>
    <row r="459" spans="7:8" ht="12.75" customHeight="1">
      <c r="G459" s="25"/>
      <c r="H459" s="26"/>
    </row>
    <row r="460" spans="7:8" ht="12.75" customHeight="1">
      <c r="G460" s="25"/>
      <c r="H460" s="26"/>
    </row>
    <row r="461" spans="7:8" ht="12.75" customHeight="1">
      <c r="G461" s="25"/>
      <c r="H461" s="26"/>
    </row>
    <row r="462" spans="7:8" ht="12.75" customHeight="1">
      <c r="G462" s="25"/>
      <c r="H462" s="26"/>
    </row>
    <row r="463" spans="7:8" ht="12.75" customHeight="1">
      <c r="G463" s="25"/>
      <c r="H463" s="26"/>
    </row>
    <row r="464" spans="7:8" ht="12.75" customHeight="1">
      <c r="G464" s="25"/>
      <c r="H464" s="26"/>
    </row>
    <row r="465" spans="7:8" ht="12.75" customHeight="1">
      <c r="G465" s="25"/>
      <c r="H465" s="26"/>
    </row>
    <row r="466" spans="7:8" ht="12.75" customHeight="1">
      <c r="G466" s="25"/>
      <c r="H466" s="26"/>
    </row>
    <row r="467" spans="7:8" ht="12.75" customHeight="1">
      <c r="G467" s="25"/>
      <c r="H467" s="26"/>
    </row>
    <row r="468" spans="7:8" ht="12.75" customHeight="1">
      <c r="G468" s="25"/>
      <c r="H468" s="26"/>
    </row>
    <row r="469" spans="7:8" ht="12.75" customHeight="1">
      <c r="G469" s="25"/>
      <c r="H469" s="26"/>
    </row>
    <row r="470" spans="7:8" ht="12.75" customHeight="1">
      <c r="G470" s="25"/>
      <c r="H470" s="26"/>
    </row>
    <row r="471" spans="7:8" ht="12.75" customHeight="1">
      <c r="G471" s="25"/>
      <c r="H471" s="26"/>
    </row>
    <row r="472" spans="7:8" ht="12.75" customHeight="1">
      <c r="G472" s="25"/>
      <c r="H472" s="26"/>
    </row>
    <row r="473" spans="7:8" ht="12.75" customHeight="1">
      <c r="G473" s="25"/>
      <c r="H473" s="26"/>
    </row>
    <row r="474" spans="7:8" ht="12.75" customHeight="1">
      <c r="G474" s="25"/>
      <c r="H474" s="26"/>
    </row>
    <row r="475" spans="7:8" ht="12.75" customHeight="1">
      <c r="G475" s="25"/>
      <c r="H475" s="26"/>
    </row>
    <row r="476" spans="7:8" ht="12.75" customHeight="1">
      <c r="G476" s="25"/>
      <c r="H476" s="26"/>
    </row>
    <row r="477" spans="7:8" ht="12.75" customHeight="1">
      <c r="G477" s="25"/>
      <c r="H477" s="26"/>
    </row>
    <row r="478" spans="7:8" ht="12.75" customHeight="1">
      <c r="G478" s="25"/>
      <c r="H478" s="26"/>
    </row>
    <row r="479" spans="7:8" ht="12.75" customHeight="1">
      <c r="G479" s="25"/>
      <c r="H479" s="26"/>
    </row>
    <row r="480" spans="7:8" ht="12.75" customHeight="1">
      <c r="G480" s="25"/>
      <c r="H480" s="26"/>
    </row>
    <row r="481" spans="7:8" ht="12.75" customHeight="1">
      <c r="G481" s="25"/>
      <c r="H481" s="26"/>
    </row>
    <row r="482" spans="7:8" ht="12.75" customHeight="1">
      <c r="G482" s="25"/>
      <c r="H482" s="26"/>
    </row>
    <row r="483" spans="7:8" ht="12.75" customHeight="1">
      <c r="G483" s="25"/>
      <c r="H483" s="26"/>
    </row>
    <row r="484" spans="7:8" ht="12.75" customHeight="1">
      <c r="G484" s="25"/>
      <c r="H484" s="26"/>
    </row>
    <row r="485" spans="7:8" ht="12.75" customHeight="1">
      <c r="G485" s="25"/>
      <c r="H485" s="26"/>
    </row>
    <row r="486" spans="7:8" ht="12.75" customHeight="1">
      <c r="G486" s="25"/>
      <c r="H486" s="26"/>
    </row>
    <row r="487" spans="7:8" ht="12.75" customHeight="1">
      <c r="G487" s="25"/>
      <c r="H487" s="26"/>
    </row>
    <row r="488" spans="7:8" ht="12.75" customHeight="1">
      <c r="G488" s="25"/>
      <c r="H488" s="26"/>
    </row>
    <row r="489" spans="7:8" ht="12.75" customHeight="1">
      <c r="G489" s="25"/>
      <c r="H489" s="26"/>
    </row>
    <row r="490" spans="7:8" ht="12.75" customHeight="1">
      <c r="G490" s="25"/>
      <c r="H490" s="26"/>
    </row>
    <row r="491" spans="7:8" ht="12.75" customHeight="1">
      <c r="G491" s="25"/>
      <c r="H491" s="26"/>
    </row>
    <row r="492" spans="7:8" ht="12.75" customHeight="1">
      <c r="G492" s="25"/>
      <c r="H492" s="26"/>
    </row>
    <row r="493" spans="7:8" ht="12.75" customHeight="1">
      <c r="G493" s="25"/>
      <c r="H493" s="26"/>
    </row>
    <row r="494" spans="7:8" ht="12.75" customHeight="1">
      <c r="G494" s="25"/>
      <c r="H494" s="26"/>
    </row>
    <row r="495" spans="7:8" ht="12.75" customHeight="1">
      <c r="G495" s="25"/>
      <c r="H495" s="26"/>
    </row>
    <row r="496" spans="7:8" ht="12.75" customHeight="1">
      <c r="G496" s="25"/>
      <c r="H496" s="26"/>
    </row>
    <row r="497" spans="7:8" ht="12.75" customHeight="1">
      <c r="G497" s="25"/>
      <c r="H497" s="26"/>
    </row>
    <row r="498" spans="7:8" ht="12.75" customHeight="1">
      <c r="G498" s="25"/>
      <c r="H498" s="26"/>
    </row>
    <row r="499" spans="7:8" ht="12.75" customHeight="1">
      <c r="G499" s="25"/>
      <c r="H499" s="26"/>
    </row>
    <row r="500" spans="7:8" ht="12.75" customHeight="1">
      <c r="G500" s="25"/>
      <c r="H500" s="26"/>
    </row>
    <row r="501" spans="7:8" ht="12.75" customHeight="1">
      <c r="G501" s="25"/>
      <c r="H501" s="26"/>
    </row>
    <row r="502" spans="7:8" ht="12.75" customHeight="1">
      <c r="G502" s="25"/>
      <c r="H502" s="26"/>
    </row>
    <row r="503" spans="7:8" ht="12.75" customHeight="1">
      <c r="G503" s="25"/>
      <c r="H503" s="26"/>
    </row>
    <row r="504" spans="7:8" ht="12.75" customHeight="1">
      <c r="G504" s="25"/>
      <c r="H504" s="26"/>
    </row>
    <row r="505" spans="7:8" ht="12.75" customHeight="1">
      <c r="G505" s="25"/>
      <c r="H505" s="26"/>
    </row>
    <row r="506" spans="7:8" ht="12.75" customHeight="1">
      <c r="G506" s="25"/>
      <c r="H506" s="26"/>
    </row>
    <row r="507" spans="7:8" ht="12.75" customHeight="1">
      <c r="G507" s="25"/>
      <c r="H507" s="26"/>
    </row>
    <row r="508" spans="7:8" ht="12.75" customHeight="1">
      <c r="G508" s="25"/>
      <c r="H508" s="26"/>
    </row>
    <row r="509" spans="7:8" ht="12.75" customHeight="1">
      <c r="G509" s="25"/>
      <c r="H509" s="26"/>
    </row>
    <row r="510" spans="7:8" ht="12.75" customHeight="1">
      <c r="G510" s="25"/>
      <c r="H510" s="26"/>
    </row>
    <row r="511" spans="7:8" ht="12.75" customHeight="1">
      <c r="G511" s="25"/>
      <c r="H511" s="26"/>
    </row>
    <row r="512" spans="7:8" ht="12.75" customHeight="1">
      <c r="G512" s="25"/>
      <c r="H512" s="26"/>
    </row>
    <row r="513" spans="7:8" ht="12.75" customHeight="1">
      <c r="G513" s="25"/>
      <c r="H513" s="26"/>
    </row>
    <row r="514" spans="7:8" ht="12.75" customHeight="1">
      <c r="G514" s="25"/>
      <c r="H514" s="26"/>
    </row>
    <row r="515" spans="7:8" ht="12.75" customHeight="1">
      <c r="G515" s="25"/>
      <c r="H515" s="26"/>
    </row>
    <row r="516" spans="7:8" ht="12.75" customHeight="1">
      <c r="G516" s="25"/>
      <c r="H516" s="26"/>
    </row>
    <row r="517" spans="7:8" ht="12.75" customHeight="1">
      <c r="G517" s="25"/>
      <c r="H517" s="26"/>
    </row>
    <row r="518" spans="7:8" ht="12.75" customHeight="1">
      <c r="G518" s="25"/>
      <c r="H518" s="26"/>
    </row>
    <row r="519" spans="7:8" ht="12.75" customHeight="1">
      <c r="G519" s="25"/>
      <c r="H519" s="26"/>
    </row>
    <row r="520" spans="7:8" ht="12.75" customHeight="1">
      <c r="G520" s="25"/>
      <c r="H520" s="26"/>
    </row>
    <row r="521" spans="7:8" ht="12.75" customHeight="1">
      <c r="G521" s="25"/>
      <c r="H521" s="26"/>
    </row>
    <row r="522" spans="7:8" ht="12.75" customHeight="1">
      <c r="G522" s="25"/>
      <c r="H522" s="26"/>
    </row>
    <row r="523" spans="7:8" ht="12.75" customHeight="1">
      <c r="G523" s="25"/>
      <c r="H523" s="26"/>
    </row>
    <row r="524" spans="7:8" ht="12.75" customHeight="1">
      <c r="G524" s="25"/>
      <c r="H524" s="26"/>
    </row>
    <row r="525" spans="7:8" ht="12.75" customHeight="1">
      <c r="G525" s="25"/>
      <c r="H525" s="26"/>
    </row>
    <row r="526" spans="7:8" ht="12.75" customHeight="1">
      <c r="G526" s="25"/>
      <c r="H526" s="26"/>
    </row>
    <row r="527" spans="7:8" ht="12.75" customHeight="1">
      <c r="G527" s="25"/>
      <c r="H527" s="26"/>
    </row>
    <row r="528" spans="7:8" ht="12.75" customHeight="1">
      <c r="G528" s="25"/>
      <c r="H528" s="26"/>
    </row>
    <row r="529" spans="7:8" ht="12.75" customHeight="1">
      <c r="G529" s="25"/>
      <c r="H529" s="26"/>
    </row>
    <row r="530" spans="7:8" ht="12.75" customHeight="1">
      <c r="G530" s="25"/>
      <c r="H530" s="26"/>
    </row>
    <row r="531" spans="7:8" ht="12.75" customHeight="1">
      <c r="G531" s="25"/>
      <c r="H531" s="26"/>
    </row>
    <row r="532" spans="7:8" ht="12.75" customHeight="1">
      <c r="G532" s="25"/>
      <c r="H532" s="26"/>
    </row>
    <row r="533" spans="7:8" ht="12.75" customHeight="1">
      <c r="G533" s="25"/>
      <c r="H533" s="26"/>
    </row>
    <row r="534" spans="7:8" ht="12.75" customHeight="1">
      <c r="G534" s="25"/>
      <c r="H534" s="26"/>
    </row>
    <row r="535" spans="7:8" ht="12.75" customHeight="1">
      <c r="G535" s="25"/>
      <c r="H535" s="26"/>
    </row>
    <row r="536" spans="7:8" ht="12.75" customHeight="1">
      <c r="G536" s="25"/>
      <c r="H536" s="26"/>
    </row>
    <row r="537" spans="7:8" ht="12.75" customHeight="1">
      <c r="G537" s="25"/>
      <c r="H537" s="26"/>
    </row>
    <row r="538" spans="7:8" ht="12.75" customHeight="1">
      <c r="G538" s="25"/>
      <c r="H538" s="26"/>
    </row>
    <row r="539" spans="7:8" ht="12.75" customHeight="1">
      <c r="G539" s="25"/>
      <c r="H539" s="26"/>
    </row>
    <row r="540" spans="7:8" ht="12.75" customHeight="1">
      <c r="G540" s="25"/>
      <c r="H540" s="26"/>
    </row>
    <row r="541" spans="7:8" ht="12.75" customHeight="1">
      <c r="G541" s="25"/>
      <c r="H541" s="26"/>
    </row>
    <row r="542" spans="7:8" ht="12.75" customHeight="1">
      <c r="G542" s="25"/>
      <c r="H542" s="26"/>
    </row>
    <row r="543" spans="7:8" ht="12.75" customHeight="1">
      <c r="G543" s="25"/>
      <c r="H543" s="26"/>
    </row>
    <row r="544" spans="7:8" ht="12.75" customHeight="1">
      <c r="G544" s="25"/>
      <c r="H544" s="26"/>
    </row>
    <row r="545" spans="7:8" ht="12.75" customHeight="1">
      <c r="G545" s="25"/>
      <c r="H545" s="26"/>
    </row>
    <row r="546" spans="7:8" ht="12.75" customHeight="1">
      <c r="G546" s="25"/>
      <c r="H546" s="26"/>
    </row>
    <row r="547" spans="7:8" ht="12.75" customHeight="1">
      <c r="G547" s="25"/>
      <c r="H547" s="26"/>
    </row>
    <row r="548" spans="7:8" ht="12.75" customHeight="1">
      <c r="G548" s="25"/>
      <c r="H548" s="26"/>
    </row>
    <row r="549" spans="7:8" ht="12.75" customHeight="1">
      <c r="G549" s="25"/>
      <c r="H549" s="26"/>
    </row>
    <row r="550" spans="7:8" ht="12.75" customHeight="1">
      <c r="G550" s="25"/>
      <c r="H550" s="26"/>
    </row>
    <row r="551" spans="7:8" ht="12.75" customHeight="1">
      <c r="G551" s="25"/>
      <c r="H551" s="26"/>
    </row>
    <row r="552" spans="7:8" ht="12.75" customHeight="1">
      <c r="G552" s="25"/>
      <c r="H552" s="26"/>
    </row>
    <row r="553" spans="7:8" ht="12.75" customHeight="1">
      <c r="G553" s="25"/>
      <c r="H553" s="26"/>
    </row>
    <row r="554" spans="7:8" ht="12.75" customHeight="1">
      <c r="G554" s="25"/>
      <c r="H554" s="26"/>
    </row>
    <row r="555" spans="7:8" ht="12.75" customHeight="1">
      <c r="G555" s="25"/>
      <c r="H555" s="26"/>
    </row>
    <row r="556" spans="7:8" ht="12.75" customHeight="1">
      <c r="G556" s="25"/>
      <c r="H556" s="26"/>
    </row>
    <row r="557" spans="7:8" ht="12.75" customHeight="1">
      <c r="G557" s="25"/>
      <c r="H557" s="26"/>
    </row>
    <row r="558" spans="7:8" ht="12.75" customHeight="1">
      <c r="G558" s="25"/>
      <c r="H558" s="26"/>
    </row>
    <row r="559" spans="7:8" ht="12.75" customHeight="1">
      <c r="G559" s="25"/>
      <c r="H559" s="26"/>
    </row>
    <row r="560" spans="7:8" ht="12.75" customHeight="1">
      <c r="G560" s="25"/>
      <c r="H560" s="26"/>
    </row>
    <row r="561" spans="7:8" ht="12.75" customHeight="1">
      <c r="G561" s="25"/>
      <c r="H561" s="26"/>
    </row>
    <row r="562" spans="7:8" ht="12.75" customHeight="1">
      <c r="G562" s="25"/>
      <c r="H562" s="26"/>
    </row>
    <row r="563" spans="7:8" ht="12.75" customHeight="1">
      <c r="G563" s="25"/>
      <c r="H563" s="26"/>
    </row>
    <row r="564" spans="7:8" ht="12.75" customHeight="1">
      <c r="G564" s="25"/>
      <c r="H564" s="26"/>
    </row>
    <row r="565" spans="7:8" ht="12.75" customHeight="1">
      <c r="G565" s="25"/>
      <c r="H565" s="26"/>
    </row>
    <row r="566" spans="7:8" ht="12.75" customHeight="1">
      <c r="G566" s="25"/>
      <c r="H566" s="26"/>
    </row>
    <row r="567" spans="7:8" ht="12.75" customHeight="1">
      <c r="G567" s="25"/>
      <c r="H567" s="26"/>
    </row>
    <row r="568" spans="7:8" ht="12.75" customHeight="1">
      <c r="G568" s="25"/>
      <c r="H568" s="26"/>
    </row>
    <row r="569" spans="7:8" ht="12.75" customHeight="1">
      <c r="G569" s="25"/>
      <c r="H569" s="26"/>
    </row>
    <row r="570" spans="7:8" ht="12.75" customHeight="1">
      <c r="G570" s="25"/>
      <c r="H570" s="26"/>
    </row>
    <row r="571" spans="7:8" ht="12.75" customHeight="1">
      <c r="G571" s="25"/>
      <c r="H571" s="26"/>
    </row>
    <row r="572" spans="7:8" ht="12.75" customHeight="1">
      <c r="G572" s="25"/>
      <c r="H572" s="26"/>
    </row>
    <row r="573" spans="7:8" ht="12.75" customHeight="1">
      <c r="G573" s="25"/>
      <c r="H573" s="26"/>
    </row>
    <row r="574" spans="7:8" ht="12.75" customHeight="1">
      <c r="G574" s="25"/>
      <c r="H574" s="26"/>
    </row>
    <row r="575" spans="7:8" ht="12.75" customHeight="1">
      <c r="G575" s="25"/>
      <c r="H575" s="26"/>
    </row>
    <row r="576" spans="7:8" ht="12.75" customHeight="1">
      <c r="G576" s="25"/>
      <c r="H576" s="26"/>
    </row>
    <row r="577" spans="7:8" ht="12.75" customHeight="1">
      <c r="G577" s="25"/>
      <c r="H577" s="26"/>
    </row>
    <row r="578" spans="7:8" ht="12.75" customHeight="1">
      <c r="G578" s="25"/>
      <c r="H578" s="26"/>
    </row>
    <row r="579" spans="7:8" ht="12.75" customHeight="1">
      <c r="G579" s="25"/>
      <c r="H579" s="26"/>
    </row>
    <row r="580" spans="7:8" ht="12.75" customHeight="1">
      <c r="G580" s="25"/>
      <c r="H580" s="26"/>
    </row>
    <row r="581" spans="7:8" ht="12.75" customHeight="1">
      <c r="G581" s="25"/>
      <c r="H581" s="26"/>
    </row>
    <row r="582" spans="7:8" ht="12.75" customHeight="1">
      <c r="G582" s="25"/>
      <c r="H582" s="26"/>
    </row>
    <row r="583" spans="7:8" ht="12.75" customHeight="1">
      <c r="G583" s="25"/>
      <c r="H583" s="26"/>
    </row>
    <row r="584" spans="7:8" ht="12.75" customHeight="1">
      <c r="G584" s="25"/>
      <c r="H584" s="26"/>
    </row>
    <row r="585" spans="7:8" ht="12.75" customHeight="1">
      <c r="G585" s="25"/>
      <c r="H585" s="26"/>
    </row>
    <row r="586" spans="7:8" ht="12.75" customHeight="1">
      <c r="G586" s="25"/>
      <c r="H586" s="26"/>
    </row>
    <row r="587" spans="7:8" ht="12.75" customHeight="1">
      <c r="G587" s="25"/>
      <c r="H587" s="26"/>
    </row>
    <row r="588" spans="7:8" ht="12.75" customHeight="1">
      <c r="G588" s="25"/>
      <c r="H588" s="26"/>
    </row>
    <row r="589" spans="7:8" ht="12.75" customHeight="1">
      <c r="G589" s="25"/>
      <c r="H589" s="26"/>
    </row>
    <row r="590" spans="7:8" ht="12.75" customHeight="1">
      <c r="G590" s="25"/>
      <c r="H590" s="26"/>
    </row>
    <row r="591" spans="7:8" ht="12.75" customHeight="1">
      <c r="G591" s="25"/>
      <c r="H591" s="26"/>
    </row>
    <row r="592" spans="7:8" ht="12.75" customHeight="1">
      <c r="G592" s="25"/>
      <c r="H592" s="26"/>
    </row>
    <row r="593" spans="7:8" ht="12.75" customHeight="1">
      <c r="G593" s="25"/>
      <c r="H593" s="26"/>
    </row>
    <row r="594" spans="7:8" ht="12.75" customHeight="1">
      <c r="G594" s="25"/>
      <c r="H594" s="26"/>
    </row>
    <row r="595" spans="7:8" ht="12.75" customHeight="1">
      <c r="G595" s="25"/>
      <c r="H595" s="26"/>
    </row>
    <row r="596" spans="7:8" ht="12.75" customHeight="1">
      <c r="G596" s="25"/>
      <c r="H596" s="26"/>
    </row>
    <row r="597" spans="7:8" ht="12.75" customHeight="1">
      <c r="G597" s="25"/>
      <c r="H597" s="26"/>
    </row>
    <row r="598" spans="7:8" ht="12.75" customHeight="1">
      <c r="G598" s="25"/>
      <c r="H598" s="26"/>
    </row>
    <row r="599" spans="7:8" ht="12.75" customHeight="1">
      <c r="G599" s="25"/>
      <c r="H599" s="26"/>
    </row>
    <row r="600" spans="7:8" ht="12.75" customHeight="1">
      <c r="G600" s="25"/>
      <c r="H600" s="26"/>
    </row>
    <row r="601" spans="7:8" ht="12.75" customHeight="1">
      <c r="G601" s="25"/>
      <c r="H601" s="26"/>
    </row>
    <row r="602" spans="7:8" ht="12.75" customHeight="1">
      <c r="G602" s="25"/>
      <c r="H602" s="26"/>
    </row>
    <row r="603" spans="7:8" ht="12.75" customHeight="1">
      <c r="G603" s="25"/>
      <c r="H603" s="26"/>
    </row>
    <row r="604" spans="7:8" ht="12.75" customHeight="1">
      <c r="G604" s="25"/>
      <c r="H604" s="26"/>
    </row>
    <row r="605" spans="7:8" ht="12.75" customHeight="1">
      <c r="G605" s="25"/>
      <c r="H605" s="26"/>
    </row>
    <row r="606" spans="7:8" ht="12.75" customHeight="1">
      <c r="G606" s="25"/>
      <c r="H606" s="26"/>
    </row>
    <row r="607" spans="7:8" ht="12.75" customHeight="1">
      <c r="G607" s="25"/>
      <c r="H607" s="26"/>
    </row>
    <row r="608" spans="7:8" ht="12.75" customHeight="1">
      <c r="G608" s="25"/>
      <c r="H608" s="26"/>
    </row>
    <row r="609" spans="7:8" ht="12.75" customHeight="1">
      <c r="G609" s="25"/>
      <c r="H609" s="26"/>
    </row>
    <row r="610" spans="7:8" ht="12.75" customHeight="1">
      <c r="G610" s="25"/>
      <c r="H610" s="26"/>
    </row>
    <row r="611" spans="7:8" ht="12.75" customHeight="1">
      <c r="G611" s="25"/>
      <c r="H611" s="26"/>
    </row>
    <row r="612" spans="7:8" ht="12.75" customHeight="1">
      <c r="G612" s="25"/>
      <c r="H612" s="26"/>
    </row>
    <row r="613" spans="7:8" ht="12.75" customHeight="1">
      <c r="G613" s="25"/>
      <c r="H613" s="26"/>
    </row>
    <row r="614" spans="7:8" ht="12.75" customHeight="1">
      <c r="G614" s="25"/>
      <c r="H614" s="26"/>
    </row>
    <row r="615" spans="7:8" ht="12.75" customHeight="1">
      <c r="G615" s="25"/>
      <c r="H615" s="26"/>
    </row>
    <row r="616" spans="7:8" ht="12.75" customHeight="1">
      <c r="G616" s="25"/>
      <c r="H616" s="26"/>
    </row>
    <row r="617" spans="7:8" ht="12.75" customHeight="1">
      <c r="G617" s="25"/>
      <c r="H617" s="26"/>
    </row>
    <row r="618" spans="7:8" ht="12.75" customHeight="1">
      <c r="G618" s="25"/>
      <c r="H618" s="26"/>
    </row>
    <row r="619" spans="7:8" ht="12.75" customHeight="1">
      <c r="G619" s="25"/>
      <c r="H619" s="26"/>
    </row>
    <row r="620" spans="7:8" ht="12.75" customHeight="1">
      <c r="G620" s="25"/>
      <c r="H620" s="26"/>
    </row>
    <row r="621" spans="7:8" ht="12.75" customHeight="1">
      <c r="G621" s="25"/>
      <c r="H621" s="26"/>
    </row>
    <row r="622" spans="7:8" ht="12.75" customHeight="1">
      <c r="G622" s="25"/>
      <c r="H622" s="26"/>
    </row>
    <row r="623" spans="7:8" ht="12.75" customHeight="1">
      <c r="G623" s="25"/>
      <c r="H623" s="26"/>
    </row>
    <row r="624" spans="7:8" ht="12.75" customHeight="1">
      <c r="G624" s="25"/>
      <c r="H624" s="26"/>
    </row>
    <row r="625" spans="7:8" ht="12.75" customHeight="1">
      <c r="G625" s="25"/>
      <c r="H625" s="26"/>
    </row>
    <row r="626" spans="7:8" ht="12.75" customHeight="1">
      <c r="G626" s="25"/>
      <c r="H626" s="26"/>
    </row>
    <row r="627" spans="7:8" ht="12.75" customHeight="1">
      <c r="G627" s="25"/>
      <c r="H627" s="26"/>
    </row>
    <row r="628" spans="7:8" ht="12.75" customHeight="1">
      <c r="G628" s="25"/>
      <c r="H628" s="26"/>
    </row>
    <row r="629" spans="7:8" ht="12.75" customHeight="1">
      <c r="G629" s="25"/>
      <c r="H629" s="26"/>
    </row>
    <row r="630" spans="7:8" ht="12.75" customHeight="1">
      <c r="G630" s="25"/>
      <c r="H630" s="26"/>
    </row>
    <row r="631" spans="7:8" ht="12.75" customHeight="1">
      <c r="G631" s="25"/>
      <c r="H631" s="26"/>
    </row>
    <row r="632" spans="7:8" ht="12.75" customHeight="1">
      <c r="G632" s="25"/>
      <c r="H632" s="26"/>
    </row>
    <row r="633" spans="7:8" ht="12.75" customHeight="1">
      <c r="G633" s="25"/>
      <c r="H633" s="26"/>
    </row>
    <row r="634" spans="7:8" ht="12.75" customHeight="1">
      <c r="G634" s="25"/>
      <c r="H634" s="26"/>
    </row>
    <row r="635" spans="7:8" ht="12.75" customHeight="1">
      <c r="G635" s="25"/>
      <c r="H635" s="26"/>
    </row>
    <row r="636" spans="7:8" ht="12.75" customHeight="1">
      <c r="G636" s="25"/>
      <c r="H636" s="26"/>
    </row>
    <row r="637" spans="7:8" ht="12.75" customHeight="1">
      <c r="G637" s="25"/>
      <c r="H637" s="26"/>
    </row>
    <row r="638" spans="7:8" ht="12.75" customHeight="1">
      <c r="G638" s="25"/>
      <c r="H638" s="26"/>
    </row>
    <row r="639" spans="7:8" ht="12.75" customHeight="1">
      <c r="G639" s="25"/>
      <c r="H639" s="26"/>
    </row>
    <row r="640" spans="7:8" ht="12.75" customHeight="1">
      <c r="G640" s="25"/>
      <c r="H640" s="26"/>
    </row>
    <row r="641" spans="7:8" ht="12.75" customHeight="1">
      <c r="G641" s="25"/>
      <c r="H641" s="26"/>
    </row>
    <row r="642" spans="7:8" ht="12.75" customHeight="1">
      <c r="G642" s="25"/>
      <c r="H642" s="26"/>
    </row>
    <row r="643" spans="7:8" ht="12.75" customHeight="1">
      <c r="G643" s="25"/>
      <c r="H643" s="26"/>
    </row>
    <row r="644" spans="7:8" ht="12.75" customHeight="1">
      <c r="G644" s="25"/>
      <c r="H644" s="26"/>
    </row>
    <row r="645" spans="7:8" ht="12.75" customHeight="1">
      <c r="G645" s="25"/>
      <c r="H645" s="26"/>
    </row>
    <row r="646" spans="7:8" ht="12.75" customHeight="1">
      <c r="G646" s="25"/>
      <c r="H646" s="26"/>
    </row>
    <row r="647" spans="7:8" ht="12.75" customHeight="1">
      <c r="G647" s="25"/>
      <c r="H647" s="26"/>
    </row>
    <row r="648" spans="7:8" ht="12.75" customHeight="1">
      <c r="G648" s="25"/>
      <c r="H648" s="26"/>
    </row>
    <row r="649" spans="7:8" ht="12.75" customHeight="1">
      <c r="G649" s="25"/>
      <c r="H649" s="26"/>
    </row>
    <row r="650" spans="7:8" ht="12.75" customHeight="1">
      <c r="G650" s="25"/>
      <c r="H650" s="26"/>
    </row>
    <row r="651" spans="7:8" ht="12.75" customHeight="1">
      <c r="G651" s="25"/>
      <c r="H651" s="26"/>
    </row>
    <row r="652" spans="7:8" ht="12.75" customHeight="1">
      <c r="G652" s="25"/>
      <c r="H652" s="26"/>
    </row>
    <row r="653" spans="7:8" ht="12.75" customHeight="1">
      <c r="G653" s="25"/>
      <c r="H653" s="26"/>
    </row>
    <row r="654" spans="7:8" ht="12.75" customHeight="1">
      <c r="G654" s="25"/>
      <c r="H654" s="26"/>
    </row>
    <row r="655" spans="7:8" ht="12.75" customHeight="1">
      <c r="G655" s="25"/>
      <c r="H655" s="26"/>
    </row>
    <row r="656" spans="7:8" ht="12.75" customHeight="1">
      <c r="G656" s="25"/>
      <c r="H656" s="26"/>
    </row>
    <row r="657" spans="7:8" ht="12.75" customHeight="1">
      <c r="G657" s="25"/>
      <c r="H657" s="26"/>
    </row>
    <row r="658" spans="7:8" ht="12.75" customHeight="1">
      <c r="G658" s="25"/>
      <c r="H658" s="26"/>
    </row>
    <row r="659" spans="7:8" ht="12.75" customHeight="1">
      <c r="G659" s="25"/>
      <c r="H659" s="26"/>
    </row>
    <row r="660" spans="7:8" ht="12.75" customHeight="1">
      <c r="G660" s="25"/>
      <c r="H660" s="26"/>
    </row>
    <row r="661" spans="7:8" ht="12.75" customHeight="1">
      <c r="G661" s="25"/>
      <c r="H661" s="26"/>
    </row>
    <row r="662" spans="7:8" ht="12.75" customHeight="1">
      <c r="G662" s="25"/>
      <c r="H662" s="26"/>
    </row>
    <row r="663" spans="7:8" ht="12.75" customHeight="1">
      <c r="G663" s="25"/>
      <c r="H663" s="26"/>
    </row>
    <row r="664" spans="7:8" ht="12.75" customHeight="1">
      <c r="G664" s="25"/>
      <c r="H664" s="26"/>
    </row>
    <row r="665" spans="7:8" ht="12.75" customHeight="1">
      <c r="G665" s="25"/>
      <c r="H665" s="26"/>
    </row>
    <row r="666" spans="7:8" ht="12.75" customHeight="1">
      <c r="G666" s="25"/>
      <c r="H666" s="26"/>
    </row>
    <row r="667" spans="7:8" ht="12.75" customHeight="1">
      <c r="G667" s="25"/>
      <c r="H667" s="26"/>
    </row>
    <row r="668" spans="7:8" ht="12.75" customHeight="1">
      <c r="G668" s="25"/>
      <c r="H668" s="26"/>
    </row>
    <row r="669" spans="7:8" ht="12.75" customHeight="1">
      <c r="G669" s="25"/>
      <c r="H669" s="26"/>
    </row>
    <row r="670" spans="7:8" ht="12.75" customHeight="1">
      <c r="G670" s="25"/>
      <c r="H670" s="26"/>
    </row>
    <row r="671" spans="7:8" ht="12.75" customHeight="1">
      <c r="G671" s="25"/>
      <c r="H671" s="26"/>
    </row>
    <row r="672" spans="7:8" ht="12.75" customHeight="1">
      <c r="G672" s="25"/>
      <c r="H672" s="26"/>
    </row>
    <row r="673" spans="7:8" ht="12.75" customHeight="1">
      <c r="G673" s="25"/>
      <c r="H673" s="26"/>
    </row>
    <row r="674" spans="7:8" ht="12.75" customHeight="1">
      <c r="G674" s="25"/>
      <c r="H674" s="26"/>
    </row>
    <row r="675" spans="7:8" ht="12.75" customHeight="1">
      <c r="G675" s="25"/>
      <c r="H675" s="26"/>
    </row>
    <row r="676" spans="7:8" ht="12.75" customHeight="1">
      <c r="G676" s="25"/>
      <c r="H676" s="26"/>
    </row>
    <row r="677" spans="7:8" ht="12.75" customHeight="1">
      <c r="G677" s="25"/>
      <c r="H677" s="26"/>
    </row>
    <row r="678" spans="7:8" ht="12.75" customHeight="1">
      <c r="G678" s="25"/>
      <c r="H678" s="26"/>
    </row>
    <row r="679" spans="7:8" ht="12.75" customHeight="1">
      <c r="G679" s="25"/>
      <c r="H679" s="26"/>
    </row>
    <row r="680" spans="7:8" ht="12.75" customHeight="1">
      <c r="G680" s="25"/>
      <c r="H680" s="26"/>
    </row>
    <row r="681" spans="7:8" ht="12.75" customHeight="1">
      <c r="G681" s="25"/>
      <c r="H681" s="26"/>
    </row>
    <row r="682" spans="7:8" ht="12.75" customHeight="1">
      <c r="G682" s="25"/>
      <c r="H682" s="26"/>
    </row>
    <row r="683" spans="7:8" ht="12.75" customHeight="1">
      <c r="G683" s="25"/>
      <c r="H683" s="26"/>
    </row>
    <row r="684" spans="7:8" ht="12.75" customHeight="1">
      <c r="G684" s="25"/>
      <c r="H684" s="26"/>
    </row>
    <row r="685" spans="7:8" ht="12.75" customHeight="1">
      <c r="G685" s="25"/>
      <c r="H685" s="26"/>
    </row>
    <row r="686" spans="7:8" ht="12.75" customHeight="1">
      <c r="G686" s="25"/>
      <c r="H686" s="26"/>
    </row>
    <row r="687" spans="7:8" ht="12.75" customHeight="1">
      <c r="G687" s="25"/>
      <c r="H687" s="26"/>
    </row>
    <row r="688" spans="7:8" ht="12.75" customHeight="1">
      <c r="G688" s="25"/>
      <c r="H688" s="26"/>
    </row>
    <row r="689" spans="7:8" ht="12.75" customHeight="1">
      <c r="G689" s="25"/>
      <c r="H689" s="26"/>
    </row>
    <row r="690" spans="7:8" ht="12.75" customHeight="1">
      <c r="G690" s="25"/>
      <c r="H690" s="26"/>
    </row>
    <row r="691" spans="7:8" ht="12.75" customHeight="1">
      <c r="G691" s="25"/>
      <c r="H691" s="26"/>
    </row>
    <row r="692" spans="7:8" ht="12.75" customHeight="1">
      <c r="G692" s="25"/>
      <c r="H692" s="26"/>
    </row>
    <row r="693" spans="7:8" ht="12.75" customHeight="1">
      <c r="G693" s="25"/>
      <c r="H693" s="26"/>
    </row>
    <row r="694" spans="7:8" ht="12.75" customHeight="1">
      <c r="G694" s="25"/>
      <c r="H694" s="26"/>
    </row>
    <row r="695" spans="7:8" ht="12.75" customHeight="1">
      <c r="G695" s="25"/>
      <c r="H695" s="26"/>
    </row>
    <row r="696" spans="7:8" ht="12.75" customHeight="1">
      <c r="G696" s="25"/>
      <c r="H696" s="26"/>
    </row>
    <row r="697" spans="7:8" ht="12.75" customHeight="1">
      <c r="G697" s="25"/>
      <c r="H697" s="26"/>
    </row>
    <row r="698" spans="7:8" ht="12.75" customHeight="1">
      <c r="G698" s="25"/>
      <c r="H698" s="26"/>
    </row>
    <row r="699" spans="7:8" ht="12.75" customHeight="1">
      <c r="G699" s="25"/>
      <c r="H699" s="26"/>
    </row>
    <row r="700" spans="7:8" ht="12.75" customHeight="1">
      <c r="G700" s="25"/>
      <c r="H700" s="26"/>
    </row>
    <row r="701" spans="7:8" ht="12.75" customHeight="1">
      <c r="G701" s="25"/>
      <c r="H701" s="26"/>
    </row>
    <row r="702" spans="7:8" ht="12.75" customHeight="1">
      <c r="G702" s="25"/>
      <c r="H702" s="26"/>
    </row>
    <row r="703" spans="7:8" ht="12.75" customHeight="1">
      <c r="G703" s="25"/>
      <c r="H703" s="26"/>
    </row>
    <row r="704" spans="7:8" ht="12.75" customHeight="1">
      <c r="G704" s="25"/>
      <c r="H704" s="26"/>
    </row>
    <row r="705" spans="7:8" ht="12.75" customHeight="1">
      <c r="G705" s="25"/>
      <c r="H705" s="26"/>
    </row>
    <row r="706" spans="7:8" ht="12.75" customHeight="1">
      <c r="G706" s="25"/>
      <c r="H706" s="26"/>
    </row>
    <row r="707" spans="7:8" ht="12.75" customHeight="1">
      <c r="G707" s="25"/>
      <c r="H707" s="26"/>
    </row>
    <row r="708" spans="7:8" ht="12.75" customHeight="1">
      <c r="G708" s="25"/>
      <c r="H708" s="26"/>
    </row>
    <row r="709" spans="7:8" ht="12.75" customHeight="1">
      <c r="G709" s="25"/>
      <c r="H709" s="26"/>
    </row>
    <row r="710" spans="7:8" ht="12.75" customHeight="1">
      <c r="G710" s="25"/>
      <c r="H710" s="26"/>
    </row>
    <row r="711" spans="7:8" ht="12.75" customHeight="1">
      <c r="G711" s="25"/>
      <c r="H711" s="26"/>
    </row>
    <row r="712" spans="7:8" ht="12.75" customHeight="1">
      <c r="G712" s="25"/>
      <c r="H712" s="26"/>
    </row>
    <row r="713" spans="7:8" ht="12.75" customHeight="1">
      <c r="G713" s="25"/>
      <c r="H713" s="26"/>
    </row>
    <row r="714" spans="7:8" ht="12.75" customHeight="1">
      <c r="G714" s="25"/>
      <c r="H714" s="26"/>
    </row>
    <row r="715" spans="7:8" ht="12.75" customHeight="1">
      <c r="G715" s="25"/>
      <c r="H715" s="26"/>
    </row>
    <row r="716" spans="7:8" ht="12.75" customHeight="1">
      <c r="G716" s="25"/>
      <c r="H716" s="26"/>
    </row>
    <row r="717" spans="7:8" ht="12.75" customHeight="1">
      <c r="G717" s="25"/>
      <c r="H717" s="26"/>
    </row>
    <row r="718" spans="7:8" ht="12.75" customHeight="1">
      <c r="G718" s="25"/>
      <c r="H718" s="26"/>
    </row>
    <row r="719" spans="7:8" ht="12.75" customHeight="1">
      <c r="G719" s="25"/>
      <c r="H719" s="26"/>
    </row>
    <row r="720" spans="7:8" ht="12.75" customHeight="1">
      <c r="G720" s="25"/>
      <c r="H720" s="26"/>
    </row>
    <row r="721" spans="7:8" ht="12.75" customHeight="1">
      <c r="G721" s="25"/>
      <c r="H721" s="26"/>
    </row>
    <row r="722" spans="7:8" ht="12.75" customHeight="1">
      <c r="G722" s="25"/>
      <c r="H722" s="26"/>
    </row>
    <row r="723" spans="7:8" ht="12.75" customHeight="1">
      <c r="G723" s="25"/>
      <c r="H723" s="26"/>
    </row>
    <row r="724" spans="7:8" ht="12.75" customHeight="1">
      <c r="G724" s="25"/>
      <c r="H724" s="26"/>
    </row>
    <row r="725" spans="7:8" ht="12.75" customHeight="1">
      <c r="G725" s="25"/>
      <c r="H725" s="26"/>
    </row>
    <row r="726" spans="7:8" ht="12.75" customHeight="1">
      <c r="G726" s="25"/>
      <c r="H726" s="26"/>
    </row>
    <row r="727" spans="7:8" ht="12.75" customHeight="1">
      <c r="G727" s="25"/>
      <c r="H727" s="26"/>
    </row>
    <row r="728" spans="7:8" ht="12.75" customHeight="1">
      <c r="G728" s="25"/>
      <c r="H728" s="26"/>
    </row>
    <row r="729" spans="7:8" ht="12.75" customHeight="1">
      <c r="G729" s="25"/>
      <c r="H729" s="26"/>
    </row>
    <row r="730" spans="7:8" ht="12.75" customHeight="1">
      <c r="G730" s="25"/>
      <c r="H730" s="26"/>
    </row>
    <row r="731" spans="7:8" ht="12.75" customHeight="1">
      <c r="G731" s="25"/>
      <c r="H731" s="26"/>
    </row>
    <row r="732" spans="7:8" ht="12.75" customHeight="1">
      <c r="G732" s="25"/>
      <c r="H732" s="26"/>
    </row>
    <row r="733" spans="7:8" ht="12.75" customHeight="1">
      <c r="G733" s="25"/>
      <c r="H733" s="26"/>
    </row>
    <row r="734" spans="7:8" ht="12.75" customHeight="1">
      <c r="G734" s="25"/>
      <c r="H734" s="26"/>
    </row>
    <row r="735" spans="7:8" ht="12.75" customHeight="1">
      <c r="G735" s="25"/>
      <c r="H735" s="26"/>
    </row>
    <row r="736" spans="7:8" ht="12.75" customHeight="1">
      <c r="G736" s="25"/>
      <c r="H736" s="26"/>
    </row>
    <row r="737" spans="7:8" ht="12.75" customHeight="1">
      <c r="G737" s="25"/>
      <c r="H737" s="26"/>
    </row>
    <row r="738" spans="7:8" ht="12.75" customHeight="1">
      <c r="G738" s="25"/>
      <c r="H738" s="26"/>
    </row>
    <row r="739" spans="7:8" ht="12.75" customHeight="1">
      <c r="G739" s="25"/>
      <c r="H739" s="26"/>
    </row>
    <row r="740" spans="7:8" ht="12.75" customHeight="1">
      <c r="G740" s="25"/>
      <c r="H740" s="26"/>
    </row>
    <row r="741" spans="7:8" ht="12.75" customHeight="1">
      <c r="G741" s="25"/>
      <c r="H741" s="26"/>
    </row>
    <row r="742" spans="7:8" ht="12.75" customHeight="1">
      <c r="G742" s="25"/>
      <c r="H742" s="26"/>
    </row>
    <row r="743" spans="7:8" ht="12.75" customHeight="1">
      <c r="G743" s="25"/>
      <c r="H743" s="26"/>
    </row>
    <row r="744" spans="7:8" ht="12.75" customHeight="1">
      <c r="G744" s="25"/>
      <c r="H744" s="26"/>
    </row>
    <row r="745" spans="7:8" ht="12.75" customHeight="1">
      <c r="G745" s="25"/>
      <c r="H745" s="26"/>
    </row>
    <row r="746" spans="7:8" ht="12.75" customHeight="1">
      <c r="G746" s="25"/>
      <c r="H746" s="26"/>
    </row>
    <row r="747" spans="7:8" ht="12.75" customHeight="1">
      <c r="G747" s="25"/>
      <c r="H747" s="26"/>
    </row>
    <row r="748" spans="7:8" ht="12.75" customHeight="1">
      <c r="G748" s="25"/>
      <c r="H748" s="26"/>
    </row>
    <row r="749" spans="7:8" ht="12.75" customHeight="1">
      <c r="G749" s="25"/>
      <c r="H749" s="26"/>
    </row>
    <row r="750" spans="7:8" ht="12.75" customHeight="1">
      <c r="G750" s="25"/>
      <c r="H750" s="26"/>
    </row>
    <row r="751" spans="7:8" ht="12.75" customHeight="1">
      <c r="G751" s="25"/>
      <c r="H751" s="26"/>
    </row>
    <row r="752" spans="7:8" ht="12.75" customHeight="1">
      <c r="G752" s="25"/>
      <c r="H752" s="26"/>
    </row>
    <row r="753" spans="7:8" ht="12.75" customHeight="1">
      <c r="G753" s="25"/>
      <c r="H753" s="26"/>
    </row>
    <row r="754" spans="7:8" ht="12.75" customHeight="1">
      <c r="G754" s="25"/>
      <c r="H754" s="26"/>
    </row>
    <row r="755" spans="7:8" ht="12.75" customHeight="1">
      <c r="G755" s="25"/>
      <c r="H755" s="26"/>
    </row>
    <row r="756" spans="7:8" ht="12.75" customHeight="1">
      <c r="G756" s="25"/>
      <c r="H756" s="26"/>
    </row>
    <row r="757" spans="7:8" ht="12.75" customHeight="1">
      <c r="G757" s="25"/>
      <c r="H757" s="26"/>
    </row>
    <row r="758" spans="7:8" ht="12.75" customHeight="1">
      <c r="G758" s="25"/>
      <c r="H758" s="26"/>
    </row>
    <row r="759" spans="7:8" ht="12.75" customHeight="1">
      <c r="G759" s="25"/>
      <c r="H759" s="26"/>
    </row>
    <row r="760" spans="7:8" ht="12.75" customHeight="1">
      <c r="G760" s="25"/>
      <c r="H760" s="26"/>
    </row>
    <row r="761" spans="7:8" ht="12.75" customHeight="1">
      <c r="G761" s="25"/>
      <c r="H761" s="26"/>
    </row>
    <row r="762" spans="7:8" ht="12.75" customHeight="1">
      <c r="G762" s="25"/>
      <c r="H762" s="26"/>
    </row>
    <row r="763" spans="7:8" ht="12.75" customHeight="1">
      <c r="G763" s="25"/>
      <c r="H763" s="26"/>
    </row>
    <row r="764" spans="7:8" ht="12.75" customHeight="1">
      <c r="G764" s="25"/>
      <c r="H764" s="26"/>
    </row>
    <row r="765" spans="7:8" ht="12.75" customHeight="1">
      <c r="G765" s="25"/>
      <c r="H765" s="26"/>
    </row>
    <row r="766" spans="7:8" ht="12.75" customHeight="1">
      <c r="G766" s="25"/>
      <c r="H766" s="26"/>
    </row>
    <row r="767" spans="7:8" ht="12.75" customHeight="1">
      <c r="G767" s="25"/>
      <c r="H767" s="26"/>
    </row>
    <row r="768" spans="7:8" ht="12.75" customHeight="1">
      <c r="G768" s="25"/>
      <c r="H768" s="26"/>
    </row>
    <row r="769" spans="7:8" ht="12.75" customHeight="1">
      <c r="G769" s="25"/>
      <c r="H769" s="26"/>
    </row>
    <row r="770" spans="7:8" ht="12.75" customHeight="1">
      <c r="G770" s="25"/>
      <c r="H770" s="26"/>
    </row>
    <row r="771" spans="7:8" ht="12.75" customHeight="1">
      <c r="G771" s="25"/>
      <c r="H771" s="26"/>
    </row>
    <row r="772" spans="7:8" ht="12.75" customHeight="1">
      <c r="G772" s="25"/>
      <c r="H772" s="26"/>
    </row>
    <row r="773" spans="7:8" ht="12.75" customHeight="1">
      <c r="G773" s="25"/>
      <c r="H773" s="26"/>
    </row>
    <row r="774" spans="7:8" ht="12.75" customHeight="1">
      <c r="G774" s="25"/>
      <c r="H774" s="26"/>
    </row>
    <row r="775" spans="7:8" ht="12.75" customHeight="1">
      <c r="G775" s="25"/>
      <c r="H775" s="26"/>
    </row>
    <row r="776" spans="7:8" ht="12.75" customHeight="1">
      <c r="G776" s="25"/>
      <c r="H776" s="26"/>
    </row>
    <row r="777" spans="7:8" ht="12.75" customHeight="1">
      <c r="G777" s="25"/>
      <c r="H777" s="26"/>
    </row>
    <row r="778" spans="7:8" ht="12.75" customHeight="1">
      <c r="G778" s="25"/>
      <c r="H778" s="26"/>
    </row>
    <row r="779" spans="7:8" ht="12.75" customHeight="1">
      <c r="G779" s="25"/>
      <c r="H779" s="26"/>
    </row>
    <row r="780" spans="7:8" ht="12.75" customHeight="1">
      <c r="G780" s="25"/>
      <c r="H780" s="26"/>
    </row>
    <row r="781" spans="7:8" ht="12.75" customHeight="1">
      <c r="G781" s="25"/>
      <c r="H781" s="26"/>
    </row>
    <row r="782" spans="7:8" ht="12.75" customHeight="1">
      <c r="G782" s="25"/>
      <c r="H782" s="26"/>
    </row>
    <row r="783" spans="7:8" ht="12.75" customHeight="1">
      <c r="G783" s="25"/>
      <c r="H783" s="26"/>
    </row>
    <row r="784" spans="7:8" ht="12.75" customHeight="1">
      <c r="G784" s="25"/>
      <c r="H784" s="26"/>
    </row>
    <row r="785" spans="7:8" ht="12.75" customHeight="1">
      <c r="G785" s="25"/>
      <c r="H785" s="26"/>
    </row>
    <row r="786" spans="7:8" ht="12.75" customHeight="1">
      <c r="G786" s="25"/>
      <c r="H786" s="26"/>
    </row>
    <row r="787" spans="7:8" ht="12.75" customHeight="1">
      <c r="G787" s="25"/>
      <c r="H787" s="26"/>
    </row>
    <row r="788" spans="7:8" ht="12.75" customHeight="1">
      <c r="G788" s="25"/>
      <c r="H788" s="26"/>
    </row>
    <row r="789" spans="7:8" ht="12.75" customHeight="1">
      <c r="G789" s="25"/>
      <c r="H789" s="26"/>
    </row>
    <row r="790" spans="7:8" ht="12.75" customHeight="1">
      <c r="G790" s="25"/>
      <c r="H790" s="26"/>
    </row>
    <row r="791" spans="7:8" ht="12.75" customHeight="1">
      <c r="G791" s="25"/>
      <c r="H791" s="26"/>
    </row>
    <row r="792" spans="7:8" ht="12.75" customHeight="1">
      <c r="G792" s="25"/>
      <c r="H792" s="26"/>
    </row>
    <row r="793" spans="7:8" ht="12.75" customHeight="1">
      <c r="G793" s="25"/>
      <c r="H793" s="26"/>
    </row>
    <row r="794" spans="7:8" ht="12.75" customHeight="1">
      <c r="G794" s="25"/>
      <c r="H794" s="26"/>
    </row>
    <row r="795" spans="7:8" ht="12.75" customHeight="1">
      <c r="G795" s="25"/>
      <c r="H795" s="26"/>
    </row>
    <row r="796" spans="7:8" ht="12.75" customHeight="1">
      <c r="G796" s="25"/>
      <c r="H796" s="26"/>
    </row>
    <row r="797" spans="7:8" ht="12.75" customHeight="1">
      <c r="G797" s="25"/>
      <c r="H797" s="26"/>
    </row>
    <row r="798" spans="7:8" ht="12.75" customHeight="1">
      <c r="G798" s="25"/>
      <c r="H798" s="26"/>
    </row>
    <row r="799" spans="7:8" ht="12.75" customHeight="1">
      <c r="G799" s="25"/>
      <c r="H799" s="26"/>
    </row>
    <row r="800" spans="7:8" ht="12.75" customHeight="1">
      <c r="G800" s="25"/>
      <c r="H800" s="26"/>
    </row>
    <row r="801" spans="7:8" ht="12.75" customHeight="1">
      <c r="G801" s="25"/>
      <c r="H801" s="26"/>
    </row>
    <row r="802" spans="7:8" ht="12.75" customHeight="1">
      <c r="G802" s="25"/>
      <c r="H802" s="26"/>
    </row>
    <row r="803" spans="7:8" ht="12.75" customHeight="1">
      <c r="G803" s="25"/>
      <c r="H803" s="26"/>
    </row>
    <row r="804" spans="7:8" ht="12.75" customHeight="1">
      <c r="G804" s="25"/>
      <c r="H804" s="26"/>
    </row>
    <row r="805" spans="7:8" ht="12.75" customHeight="1">
      <c r="G805" s="25"/>
      <c r="H805" s="26"/>
    </row>
    <row r="806" spans="7:8" ht="12.75" customHeight="1">
      <c r="G806" s="25"/>
      <c r="H806" s="26"/>
    </row>
    <row r="807" spans="7:8" ht="12.75" customHeight="1">
      <c r="G807" s="25"/>
      <c r="H807" s="26"/>
    </row>
    <row r="808" spans="7:8" ht="12.75" customHeight="1">
      <c r="G808" s="25"/>
      <c r="H808" s="26"/>
    </row>
    <row r="809" spans="7:8" ht="12.75" customHeight="1">
      <c r="G809" s="25"/>
      <c r="H809" s="26"/>
    </row>
    <row r="810" spans="7:8" ht="12.75" customHeight="1">
      <c r="G810" s="25"/>
      <c r="H810" s="26"/>
    </row>
    <row r="811" spans="7:8" ht="12.75" customHeight="1">
      <c r="G811" s="25"/>
      <c r="H811" s="26"/>
    </row>
    <row r="812" spans="7:8" ht="12.75" customHeight="1">
      <c r="G812" s="25"/>
      <c r="H812" s="26"/>
    </row>
    <row r="813" spans="7:8" ht="12.75" customHeight="1">
      <c r="G813" s="25"/>
      <c r="H813" s="26"/>
    </row>
    <row r="814" spans="7:8" ht="12.75" customHeight="1">
      <c r="G814" s="25"/>
      <c r="H814" s="26"/>
    </row>
    <row r="815" spans="7:8" ht="12.75" customHeight="1">
      <c r="G815" s="25"/>
      <c r="H815" s="26"/>
    </row>
    <row r="816" spans="7:8" ht="12.75" customHeight="1">
      <c r="G816" s="25"/>
      <c r="H816" s="26"/>
    </row>
    <row r="817" spans="7:8" ht="12.75" customHeight="1">
      <c r="G817" s="25"/>
      <c r="H817" s="26"/>
    </row>
    <row r="818" spans="7:8" ht="12.75" customHeight="1">
      <c r="G818" s="25"/>
      <c r="H818" s="26"/>
    </row>
    <row r="819" spans="7:8" ht="12.75" customHeight="1">
      <c r="G819" s="25"/>
      <c r="H819" s="26"/>
    </row>
    <row r="820" spans="7:8" ht="12.75" customHeight="1">
      <c r="G820" s="25"/>
      <c r="H820" s="26"/>
    </row>
    <row r="821" spans="7:8" ht="12.75" customHeight="1">
      <c r="G821" s="25"/>
      <c r="H821" s="26"/>
    </row>
    <row r="822" spans="7:8" ht="12.75" customHeight="1">
      <c r="G822" s="25"/>
      <c r="H822" s="26"/>
    </row>
    <row r="823" spans="7:8" ht="12.75" customHeight="1">
      <c r="G823" s="25"/>
      <c r="H823" s="26"/>
    </row>
    <row r="824" spans="7:8" ht="12.75" customHeight="1">
      <c r="G824" s="25"/>
      <c r="H824" s="26"/>
    </row>
    <row r="825" spans="7:8" ht="12.75" customHeight="1">
      <c r="G825" s="25"/>
      <c r="H825" s="26"/>
    </row>
    <row r="826" spans="7:8" ht="12.75" customHeight="1">
      <c r="G826" s="25"/>
      <c r="H826" s="26"/>
    </row>
    <row r="827" spans="7:8" ht="12.75" customHeight="1">
      <c r="G827" s="25"/>
      <c r="H827" s="26"/>
    </row>
    <row r="828" spans="7:8" ht="12.75" customHeight="1">
      <c r="G828" s="25"/>
      <c r="H828" s="26"/>
    </row>
    <row r="829" spans="7:8" ht="12.75" customHeight="1">
      <c r="G829" s="25"/>
      <c r="H829" s="26"/>
    </row>
    <row r="830" spans="7:8" ht="12.75" customHeight="1">
      <c r="G830" s="25"/>
      <c r="H830" s="26"/>
    </row>
    <row r="831" spans="7:8" ht="12.75" customHeight="1">
      <c r="G831" s="25"/>
      <c r="H831" s="26"/>
    </row>
    <row r="832" spans="7:8" ht="12.75" customHeight="1">
      <c r="G832" s="25"/>
      <c r="H832" s="26"/>
    </row>
    <row r="833" spans="7:8" ht="12.75" customHeight="1">
      <c r="G833" s="25"/>
      <c r="H833" s="26"/>
    </row>
    <row r="834" spans="7:8" ht="12.75" customHeight="1">
      <c r="G834" s="25"/>
      <c r="H834" s="26"/>
    </row>
    <row r="835" spans="7:8" ht="12.75" customHeight="1">
      <c r="G835" s="25"/>
      <c r="H835" s="26"/>
    </row>
    <row r="836" spans="7:8" ht="12.75" customHeight="1">
      <c r="G836" s="25"/>
      <c r="H836" s="26"/>
    </row>
    <row r="837" spans="7:8" ht="12.75" customHeight="1">
      <c r="G837" s="25"/>
      <c r="H837" s="26"/>
    </row>
    <row r="838" spans="7:8" ht="12.75" customHeight="1">
      <c r="G838" s="25"/>
      <c r="H838" s="26"/>
    </row>
    <row r="839" spans="7:8" ht="12.75" customHeight="1">
      <c r="G839" s="25"/>
      <c r="H839" s="26"/>
    </row>
    <row r="840" spans="7:8" ht="12.75" customHeight="1">
      <c r="G840" s="25"/>
      <c r="H840" s="26"/>
    </row>
    <row r="841" spans="7:8" ht="12.75" customHeight="1">
      <c r="G841" s="25"/>
      <c r="H841" s="26"/>
    </row>
    <row r="842" spans="7:8" ht="12.75" customHeight="1">
      <c r="G842" s="25"/>
      <c r="H842" s="26"/>
    </row>
    <row r="843" spans="7:8" ht="12.75" customHeight="1">
      <c r="G843" s="25"/>
      <c r="H843" s="26"/>
    </row>
    <row r="844" spans="7:8" ht="12.75" customHeight="1">
      <c r="G844" s="25"/>
      <c r="H844" s="26"/>
    </row>
    <row r="845" spans="7:8" ht="12.75" customHeight="1">
      <c r="G845" s="25"/>
      <c r="H845" s="26"/>
    </row>
    <row r="846" spans="7:8" ht="12.75" customHeight="1">
      <c r="G846" s="25"/>
      <c r="H846" s="26"/>
    </row>
    <row r="847" spans="7:8" ht="12.75" customHeight="1">
      <c r="G847" s="25"/>
      <c r="H847" s="26"/>
    </row>
    <row r="848" spans="7:8" ht="12.75" customHeight="1">
      <c r="G848" s="25"/>
      <c r="H848" s="26"/>
    </row>
    <row r="849" spans="7:8" ht="12.75" customHeight="1">
      <c r="G849" s="25"/>
      <c r="H849" s="26"/>
    </row>
    <row r="850" spans="7:8" ht="12.75" customHeight="1">
      <c r="G850" s="25"/>
      <c r="H850" s="26"/>
    </row>
    <row r="851" spans="7:8" ht="12.75" customHeight="1">
      <c r="G851" s="25"/>
      <c r="H851" s="26"/>
    </row>
    <row r="852" spans="7:8" ht="12.75" customHeight="1">
      <c r="G852" s="25"/>
      <c r="H852" s="26"/>
    </row>
    <row r="853" spans="7:8" ht="12.75" customHeight="1">
      <c r="G853" s="25"/>
      <c r="H853" s="26"/>
    </row>
    <row r="854" spans="7:8" ht="12.75" customHeight="1">
      <c r="G854" s="25"/>
      <c r="H854" s="26"/>
    </row>
    <row r="855" spans="7:8" ht="12.75" customHeight="1">
      <c r="G855" s="25"/>
      <c r="H855" s="26"/>
    </row>
    <row r="856" spans="7:8" ht="12.75" customHeight="1">
      <c r="G856" s="25"/>
      <c r="H856" s="26"/>
    </row>
    <row r="857" spans="7:8" ht="12.75" customHeight="1">
      <c r="G857" s="25"/>
      <c r="H857" s="26"/>
    </row>
    <row r="858" spans="7:8" ht="12.75" customHeight="1">
      <c r="G858" s="25"/>
      <c r="H858" s="26"/>
    </row>
    <row r="859" spans="7:8" ht="12.75" customHeight="1">
      <c r="G859" s="25"/>
      <c r="H859" s="26"/>
    </row>
    <row r="860" spans="7:8" ht="12.75" customHeight="1">
      <c r="G860" s="25"/>
      <c r="H860" s="26"/>
    </row>
    <row r="861" spans="7:8" ht="12.75" customHeight="1">
      <c r="G861" s="25"/>
      <c r="H861" s="26"/>
    </row>
    <row r="862" spans="7:8" ht="12.75" customHeight="1">
      <c r="G862" s="25"/>
      <c r="H862" s="26"/>
    </row>
    <row r="863" spans="7:8" ht="12.75" customHeight="1">
      <c r="G863" s="25"/>
      <c r="H863" s="26"/>
    </row>
    <row r="864" spans="7:8" ht="12.75" customHeight="1">
      <c r="G864" s="25"/>
      <c r="H864" s="26"/>
    </row>
    <row r="865" spans="7:8" ht="12.75" customHeight="1">
      <c r="G865" s="25"/>
      <c r="H865" s="26"/>
    </row>
    <row r="866" spans="7:8" ht="12.75" customHeight="1">
      <c r="G866" s="25"/>
      <c r="H866" s="26"/>
    </row>
    <row r="867" spans="7:8" ht="12.75" customHeight="1">
      <c r="G867" s="25"/>
      <c r="H867" s="26"/>
    </row>
    <row r="868" spans="7:8" ht="12.75" customHeight="1">
      <c r="G868" s="25"/>
      <c r="H868" s="26"/>
    </row>
    <row r="869" spans="7:8" ht="12.75" customHeight="1">
      <c r="G869" s="25"/>
      <c r="H869" s="26"/>
    </row>
    <row r="870" spans="7:8" ht="12.75" customHeight="1">
      <c r="G870" s="25"/>
      <c r="H870" s="26"/>
    </row>
    <row r="871" spans="7:8" ht="12.75" customHeight="1">
      <c r="G871" s="25"/>
      <c r="H871" s="26"/>
    </row>
    <row r="872" spans="7:8" ht="12.75" customHeight="1">
      <c r="G872" s="25"/>
      <c r="H872" s="26"/>
    </row>
    <row r="873" spans="7:8" ht="12.75" customHeight="1">
      <c r="G873" s="25"/>
      <c r="H873" s="26"/>
    </row>
    <row r="874" spans="7:8" ht="12.75" customHeight="1">
      <c r="G874" s="25"/>
      <c r="H874" s="26"/>
    </row>
    <row r="875" spans="7:8" ht="12.75" customHeight="1">
      <c r="G875" s="25"/>
      <c r="H875" s="26"/>
    </row>
    <row r="876" spans="7:8" ht="12.75" customHeight="1">
      <c r="G876" s="25"/>
      <c r="H876" s="26"/>
    </row>
    <row r="877" spans="7:8" ht="12.75" customHeight="1">
      <c r="G877" s="25"/>
      <c r="H877" s="26"/>
    </row>
    <row r="878" spans="7:8" ht="12.75" customHeight="1">
      <c r="G878" s="25"/>
      <c r="H878" s="26"/>
    </row>
    <row r="879" spans="7:8" ht="12.75" customHeight="1">
      <c r="G879" s="25"/>
      <c r="H879" s="26"/>
    </row>
    <row r="880" spans="7:8" ht="12.75" customHeight="1">
      <c r="G880" s="25"/>
      <c r="H880" s="26"/>
    </row>
    <row r="881" spans="7:8" ht="12.75" customHeight="1">
      <c r="G881" s="25"/>
      <c r="H881" s="26"/>
    </row>
    <row r="882" spans="7:8" ht="12.75" customHeight="1">
      <c r="G882" s="25"/>
      <c r="H882" s="26"/>
    </row>
    <row r="883" spans="7:8" ht="12.75" customHeight="1">
      <c r="G883" s="25"/>
      <c r="H883" s="26"/>
    </row>
    <row r="884" spans="7:8" ht="12.75" customHeight="1">
      <c r="G884" s="25"/>
      <c r="H884" s="26"/>
    </row>
    <row r="885" spans="7:8" ht="12.75" customHeight="1">
      <c r="G885" s="25"/>
      <c r="H885" s="26"/>
    </row>
    <row r="886" spans="7:8" ht="12.75" customHeight="1">
      <c r="G886" s="25"/>
      <c r="H886" s="26"/>
    </row>
    <row r="887" spans="7:8" ht="12.75" customHeight="1">
      <c r="G887" s="25"/>
      <c r="H887" s="26"/>
    </row>
    <row r="888" spans="7:8" ht="12.75" customHeight="1">
      <c r="G888" s="25"/>
      <c r="H888" s="26"/>
    </row>
    <row r="889" spans="7:8" ht="12.75" customHeight="1">
      <c r="G889" s="25"/>
      <c r="H889" s="26"/>
    </row>
    <row r="890" spans="7:8" ht="12.75" customHeight="1">
      <c r="G890" s="25"/>
      <c r="H890" s="26"/>
    </row>
    <row r="891" spans="7:8" ht="12.75" customHeight="1">
      <c r="G891" s="25"/>
      <c r="H891" s="26"/>
    </row>
    <row r="892" spans="7:8" ht="12.75" customHeight="1">
      <c r="G892" s="25"/>
      <c r="H892" s="26"/>
    </row>
    <row r="893" spans="7:8" ht="12.75" customHeight="1">
      <c r="G893" s="25"/>
      <c r="H893" s="26"/>
    </row>
    <row r="894" spans="7:8" ht="12.75" customHeight="1">
      <c r="G894" s="25"/>
      <c r="H894" s="26"/>
    </row>
    <row r="895" spans="7:8" ht="12.75" customHeight="1">
      <c r="G895" s="25"/>
      <c r="H895" s="26"/>
    </row>
    <row r="896" spans="7:8" ht="12.75" customHeight="1">
      <c r="G896" s="25"/>
      <c r="H896" s="26"/>
    </row>
    <row r="897" spans="7:8" ht="12.75" customHeight="1">
      <c r="G897" s="25"/>
      <c r="H897" s="26"/>
    </row>
    <row r="898" spans="7:8" ht="12.75" customHeight="1">
      <c r="G898" s="25"/>
      <c r="H898" s="26"/>
    </row>
    <row r="899" spans="7:8" ht="12.75" customHeight="1">
      <c r="G899" s="25"/>
      <c r="H899" s="26"/>
    </row>
    <row r="900" spans="7:8" ht="12.75" customHeight="1">
      <c r="G900" s="25"/>
      <c r="H900" s="26"/>
    </row>
    <row r="901" spans="7:8" ht="12.75" customHeight="1">
      <c r="G901" s="25"/>
      <c r="H901" s="26"/>
    </row>
    <row r="902" spans="7:8" ht="12.75" customHeight="1">
      <c r="G902" s="25"/>
      <c r="H902" s="26"/>
    </row>
    <row r="903" spans="7:8" ht="12.75" customHeight="1">
      <c r="G903" s="25"/>
      <c r="H903" s="26"/>
    </row>
    <row r="904" spans="7:8" ht="12.75" customHeight="1">
      <c r="G904" s="25"/>
      <c r="H904" s="26"/>
    </row>
    <row r="905" spans="7:8" ht="12.75" customHeight="1">
      <c r="G905" s="25"/>
      <c r="H905" s="26"/>
    </row>
    <row r="906" spans="7:8" ht="12.75" customHeight="1">
      <c r="G906" s="25"/>
      <c r="H906" s="26"/>
    </row>
    <row r="907" spans="7:8" ht="12.75" customHeight="1">
      <c r="G907" s="25"/>
      <c r="H907" s="26"/>
    </row>
    <row r="908" spans="7:8" ht="12.75" customHeight="1">
      <c r="G908" s="25"/>
      <c r="H908" s="26"/>
    </row>
    <row r="909" spans="7:8" ht="12.75" customHeight="1">
      <c r="G909" s="25"/>
      <c r="H909" s="26"/>
    </row>
    <row r="910" spans="7:8" ht="12.75" customHeight="1">
      <c r="G910" s="25"/>
      <c r="H910" s="26"/>
    </row>
    <row r="911" spans="7:8" ht="12.75" customHeight="1">
      <c r="G911" s="25"/>
      <c r="H911" s="26"/>
    </row>
    <row r="912" spans="7:8" ht="12.75" customHeight="1">
      <c r="G912" s="25"/>
      <c r="H912" s="26"/>
    </row>
    <row r="913" spans="7:8" ht="12.75" customHeight="1">
      <c r="G913" s="25"/>
      <c r="H913" s="26"/>
    </row>
    <row r="914" spans="7:8" ht="12.75" customHeight="1">
      <c r="G914" s="25"/>
      <c r="H914" s="26"/>
    </row>
    <row r="915" spans="7:8" ht="12.75" customHeight="1">
      <c r="G915" s="25"/>
      <c r="H915" s="26"/>
    </row>
    <row r="916" spans="7:8" ht="12.75" customHeight="1">
      <c r="G916" s="25"/>
      <c r="H916" s="26"/>
    </row>
    <row r="917" spans="7:8" ht="12.75" customHeight="1">
      <c r="G917" s="25"/>
      <c r="H917" s="26"/>
    </row>
    <row r="918" spans="7:8" ht="12.75" customHeight="1">
      <c r="G918" s="25"/>
      <c r="H918" s="26"/>
    </row>
    <row r="919" spans="7:8" ht="12.75" customHeight="1">
      <c r="G919" s="25"/>
      <c r="H919" s="26"/>
    </row>
    <row r="920" spans="7:8" ht="12.75" customHeight="1">
      <c r="G920" s="25"/>
      <c r="H920" s="26"/>
    </row>
    <row r="921" spans="7:8" ht="12.75" customHeight="1">
      <c r="G921" s="25"/>
      <c r="H921" s="26"/>
    </row>
    <row r="922" spans="7:8" ht="12.75" customHeight="1">
      <c r="G922" s="25"/>
      <c r="H922" s="26"/>
    </row>
    <row r="923" spans="7:8" ht="12.75" customHeight="1">
      <c r="G923" s="25"/>
      <c r="H923" s="26"/>
    </row>
    <row r="924" spans="7:8" ht="12.75" customHeight="1">
      <c r="G924" s="25"/>
      <c r="H924" s="26"/>
    </row>
    <row r="925" spans="7:8" ht="12.75" customHeight="1">
      <c r="G925" s="25"/>
      <c r="H925" s="26"/>
    </row>
    <row r="926" spans="7:8" ht="12.75" customHeight="1">
      <c r="G926" s="25"/>
      <c r="H926" s="26"/>
    </row>
    <row r="927" spans="7:8" ht="12.75" customHeight="1">
      <c r="G927" s="25"/>
      <c r="H927" s="26"/>
    </row>
    <row r="928" spans="7:8" ht="12.75" customHeight="1">
      <c r="G928" s="25"/>
      <c r="H928" s="26"/>
    </row>
    <row r="929" spans="7:8" ht="12.75" customHeight="1">
      <c r="G929" s="25"/>
      <c r="H929" s="26"/>
    </row>
    <row r="930" spans="7:8" ht="12.75" customHeight="1">
      <c r="G930" s="25"/>
      <c r="H930" s="26"/>
    </row>
    <row r="931" spans="7:8" ht="12.75" customHeight="1">
      <c r="G931" s="25"/>
      <c r="H931" s="26"/>
    </row>
    <row r="932" spans="7:8" ht="12.75" customHeight="1">
      <c r="G932" s="25"/>
      <c r="H932" s="26"/>
    </row>
    <row r="933" spans="7:8" ht="12.75" customHeight="1">
      <c r="G933" s="25"/>
      <c r="H933" s="26"/>
    </row>
    <row r="934" spans="7:8" ht="12.75" customHeight="1">
      <c r="G934" s="25"/>
      <c r="H934" s="26"/>
    </row>
    <row r="935" spans="7:8" ht="12.75" customHeight="1">
      <c r="G935" s="25"/>
      <c r="H935" s="26"/>
    </row>
    <row r="936" spans="7:8" ht="12.75" customHeight="1">
      <c r="G936" s="25"/>
      <c r="H936" s="26"/>
    </row>
    <row r="937" spans="7:8" ht="12.75" customHeight="1">
      <c r="G937" s="25"/>
      <c r="H937" s="26"/>
    </row>
    <row r="938" spans="7:8" ht="12.75" customHeight="1">
      <c r="G938" s="25"/>
      <c r="H938" s="26"/>
    </row>
    <row r="939" spans="7:8" ht="12.75" customHeight="1">
      <c r="G939" s="25"/>
      <c r="H939" s="26"/>
    </row>
    <row r="940" spans="7:8" ht="12.75" customHeight="1">
      <c r="G940" s="25"/>
      <c r="H940" s="26"/>
    </row>
    <row r="941" spans="7:8" ht="12.75" customHeight="1">
      <c r="G941" s="25"/>
      <c r="H941" s="26"/>
    </row>
    <row r="942" spans="7:8" ht="12.75" customHeight="1">
      <c r="G942" s="25"/>
      <c r="H942" s="26"/>
    </row>
    <row r="943" spans="7:8" ht="12.75" customHeight="1">
      <c r="G943" s="25"/>
      <c r="H943" s="26"/>
    </row>
    <row r="944" spans="7:8" ht="12.75" customHeight="1">
      <c r="G944" s="25"/>
      <c r="H944" s="26"/>
    </row>
    <row r="945" spans="7:8" ht="12.75" customHeight="1">
      <c r="G945" s="25"/>
      <c r="H945" s="26"/>
    </row>
    <row r="946" spans="7:8" ht="12.75" customHeight="1">
      <c r="G946" s="25"/>
      <c r="H946" s="26"/>
    </row>
    <row r="947" spans="7:8" ht="12.75" customHeight="1">
      <c r="G947" s="25"/>
      <c r="H947" s="26"/>
    </row>
    <row r="948" spans="7:8" ht="12.75" customHeight="1">
      <c r="G948" s="25"/>
      <c r="H948" s="26"/>
    </row>
    <row r="949" spans="7:8" ht="12.75" customHeight="1">
      <c r="G949" s="25"/>
      <c r="H949" s="26"/>
    </row>
    <row r="950" spans="7:8" ht="12.75" customHeight="1">
      <c r="G950" s="25"/>
      <c r="H950" s="26"/>
    </row>
    <row r="951" spans="7:8" ht="12.75" customHeight="1">
      <c r="G951" s="25"/>
      <c r="H951" s="26"/>
    </row>
    <row r="952" spans="7:8" ht="12.75" customHeight="1">
      <c r="G952" s="25"/>
      <c r="H952" s="26"/>
    </row>
    <row r="953" spans="7:8" ht="12.75" customHeight="1">
      <c r="G953" s="25"/>
      <c r="H953" s="26"/>
    </row>
    <row r="954" spans="7:8" ht="12.75" customHeight="1">
      <c r="G954" s="25"/>
      <c r="H954" s="26"/>
    </row>
    <row r="955" spans="7:8" ht="12.75" customHeight="1">
      <c r="G955" s="25"/>
      <c r="H955" s="26"/>
    </row>
    <row r="956" spans="7:8" ht="12.75" customHeight="1">
      <c r="G956" s="25"/>
      <c r="H956" s="26"/>
    </row>
    <row r="957" spans="7:8" ht="12.75" customHeight="1">
      <c r="G957" s="25"/>
      <c r="H957" s="26"/>
    </row>
    <row r="958" spans="7:8" ht="12.75" customHeight="1">
      <c r="G958" s="25"/>
      <c r="H958" s="26"/>
    </row>
    <row r="959" spans="7:8" ht="12.75" customHeight="1">
      <c r="G959" s="25"/>
      <c r="H959" s="26"/>
    </row>
    <row r="960" spans="7:8" ht="12.75" customHeight="1">
      <c r="G960" s="25"/>
      <c r="H960" s="26"/>
    </row>
    <row r="961" spans="7:8" ht="12.75" customHeight="1">
      <c r="G961" s="25"/>
      <c r="H961" s="26"/>
    </row>
    <row r="962" spans="7:8" ht="12.75" customHeight="1">
      <c r="G962" s="25"/>
      <c r="H962" s="26"/>
    </row>
    <row r="963" spans="7:8" ht="12.75" customHeight="1">
      <c r="G963" s="25"/>
      <c r="H963" s="26"/>
    </row>
    <row r="964" spans="7:8" ht="12.75" customHeight="1">
      <c r="G964" s="25"/>
      <c r="H964" s="26"/>
    </row>
    <row r="965" spans="7:8" ht="12.75" customHeight="1">
      <c r="G965" s="25"/>
      <c r="H965" s="26"/>
    </row>
    <row r="966" spans="7:8" ht="12.75" customHeight="1">
      <c r="G966" s="25"/>
      <c r="H966" s="26"/>
    </row>
    <row r="967" spans="7:8" ht="12.75" customHeight="1">
      <c r="G967" s="25"/>
      <c r="H967" s="26"/>
    </row>
    <row r="968" spans="7:8" ht="12.75" customHeight="1">
      <c r="G968" s="25"/>
      <c r="H968" s="26"/>
    </row>
    <row r="969" spans="7:8" ht="12.75" customHeight="1">
      <c r="G969" s="25"/>
      <c r="H969" s="26"/>
    </row>
    <row r="970" spans="7:8" ht="12.75" customHeight="1">
      <c r="G970" s="25"/>
      <c r="H970" s="26"/>
    </row>
    <row r="971" spans="7:8" ht="12.75" customHeight="1">
      <c r="G971" s="25"/>
      <c r="H971" s="26"/>
    </row>
    <row r="972" spans="7:8" ht="12.75" customHeight="1">
      <c r="G972" s="25"/>
      <c r="H972" s="26"/>
    </row>
    <row r="973" spans="7:8" ht="12.75" customHeight="1">
      <c r="G973" s="25"/>
      <c r="H973" s="26"/>
    </row>
    <row r="974" spans="7:8" ht="12.75" customHeight="1">
      <c r="G974" s="25"/>
      <c r="H974" s="26"/>
    </row>
    <row r="975" spans="7:8" ht="12.75" customHeight="1">
      <c r="G975" s="25"/>
      <c r="H975" s="26"/>
    </row>
    <row r="976" spans="7:8" ht="12.75" customHeight="1">
      <c r="G976" s="25"/>
      <c r="H976" s="26"/>
    </row>
    <row r="977" spans="7:8" ht="12.75" customHeight="1">
      <c r="G977" s="25"/>
      <c r="H977" s="26"/>
    </row>
    <row r="978" spans="7:8" ht="12.75" customHeight="1">
      <c r="G978" s="25"/>
      <c r="H978" s="26"/>
    </row>
    <row r="979" spans="7:8" ht="12.75" customHeight="1">
      <c r="G979" s="25"/>
      <c r="H979" s="26"/>
    </row>
    <row r="980" spans="7:8" ht="12.75" customHeight="1">
      <c r="G980" s="25"/>
      <c r="H980" s="26"/>
    </row>
    <row r="981" spans="7:8" ht="12.75" customHeight="1">
      <c r="G981" s="25"/>
      <c r="H981" s="26"/>
    </row>
    <row r="982" spans="7:8" ht="12.75" customHeight="1">
      <c r="G982" s="25"/>
      <c r="H982" s="26"/>
    </row>
    <row r="983" spans="7:8" ht="12.75" customHeight="1">
      <c r="G983" s="25"/>
      <c r="H983" s="26"/>
    </row>
    <row r="984" spans="7:8" ht="12.75" customHeight="1">
      <c r="G984" s="25"/>
      <c r="H984" s="26"/>
    </row>
    <row r="985" spans="7:8" ht="12.75" customHeight="1">
      <c r="G985" s="25"/>
      <c r="H985" s="26"/>
    </row>
    <row r="986" spans="7:8" ht="12.75" customHeight="1">
      <c r="G986" s="25"/>
      <c r="H986" s="26"/>
    </row>
    <row r="987" spans="7:8" ht="12.75" customHeight="1">
      <c r="G987" s="25"/>
      <c r="H987" s="26"/>
    </row>
    <row r="988" spans="7:8" ht="12.75" customHeight="1">
      <c r="G988" s="25"/>
      <c r="H988" s="26"/>
    </row>
    <row r="989" spans="7:8" ht="12.75" customHeight="1">
      <c r="G989" s="25"/>
      <c r="H989" s="26"/>
    </row>
    <row r="990" spans="7:8" ht="12.75" customHeight="1">
      <c r="G990" s="25"/>
      <c r="H990" s="26"/>
    </row>
    <row r="991" spans="7:8" ht="12.75" customHeight="1">
      <c r="G991" s="25"/>
      <c r="H991" s="26"/>
    </row>
    <row r="992" spans="7:8" ht="12.75" customHeight="1">
      <c r="G992" s="25"/>
      <c r="H992" s="26"/>
    </row>
    <row r="993" spans="7:8" ht="12.75" customHeight="1">
      <c r="G993" s="25"/>
      <c r="H993" s="26"/>
    </row>
    <row r="994" spans="7:8" ht="12.75" customHeight="1">
      <c r="G994" s="25"/>
      <c r="H994" s="26"/>
    </row>
    <row r="995" spans="7:8" ht="12.75" customHeight="1">
      <c r="G995" s="25"/>
      <c r="H995" s="26"/>
    </row>
    <row r="996" spans="7:8" ht="12.75" customHeight="1">
      <c r="G996" s="25"/>
      <c r="H996" s="26"/>
    </row>
    <row r="997" spans="7:8" ht="12.75" customHeight="1">
      <c r="G997" s="25"/>
      <c r="H997" s="26"/>
    </row>
    <row r="998" spans="7:8" ht="12.75" customHeight="1">
      <c r="G998" s="25"/>
      <c r="H998" s="26"/>
    </row>
    <row r="999" spans="7:8" ht="12.75" customHeight="1">
      <c r="G999" s="25"/>
      <c r="H999" s="26"/>
    </row>
    <row r="1000" spans="7:8" ht="12.75" customHeight="1">
      <c r="G1000" s="25"/>
      <c r="H1000" s="26"/>
    </row>
    <row r="1001" spans="7:8" ht="12.75" customHeight="1">
      <c r="G1001" s="25"/>
      <c r="H1001" s="26"/>
    </row>
    <row r="1002" spans="7:8" ht="12.75" customHeight="1">
      <c r="G1002" s="25"/>
      <c r="H1002" s="26"/>
    </row>
    <row r="1003" spans="7:8" ht="12.75" customHeight="1">
      <c r="G1003" s="25"/>
      <c r="H1003" s="26"/>
    </row>
    <row r="1004" spans="7:8" ht="12.75" customHeight="1">
      <c r="G1004" s="25"/>
      <c r="H1004" s="26"/>
    </row>
    <row r="1005" spans="7:8" ht="12.75" customHeight="1">
      <c r="G1005" s="25"/>
      <c r="H1005" s="26"/>
    </row>
    <row r="1006" spans="7:8" ht="12.75" customHeight="1">
      <c r="G1006" s="25"/>
      <c r="H1006" s="26"/>
    </row>
    <row r="1007" spans="7:8" ht="12.75" customHeight="1">
      <c r="G1007" s="25"/>
      <c r="H1007" s="26"/>
    </row>
    <row r="1008" spans="7:8" ht="12.75" customHeight="1">
      <c r="G1008" s="25"/>
      <c r="H1008" s="26"/>
    </row>
    <row r="1009" spans="7:8" ht="12.75" customHeight="1">
      <c r="G1009" s="25"/>
      <c r="H1009" s="26"/>
    </row>
    <row r="1010" spans="7:8" ht="12.75" customHeight="1">
      <c r="G1010" s="25"/>
      <c r="H1010" s="26"/>
    </row>
    <row r="1011" spans="7:8" ht="12.75" customHeight="1">
      <c r="G1011" s="25"/>
      <c r="H1011" s="26"/>
    </row>
    <row r="1012" spans="7:8" ht="12.75" customHeight="1">
      <c r="G1012" s="25"/>
      <c r="H1012" s="26"/>
    </row>
    <row r="1013" spans="7:8" ht="12.75" customHeight="1">
      <c r="G1013" s="25"/>
      <c r="H1013" s="26"/>
    </row>
    <row r="1014" spans="7:8" ht="12.75" customHeight="1">
      <c r="G1014" s="25"/>
      <c r="H1014" s="26"/>
    </row>
    <row r="1015" spans="7:8" ht="12.75" customHeight="1">
      <c r="G1015" s="25"/>
      <c r="H1015" s="26"/>
    </row>
    <row r="1016" spans="7:8" ht="12.75" customHeight="1">
      <c r="G1016" s="25"/>
      <c r="H1016" s="26"/>
    </row>
    <row r="1017" spans="7:8" ht="12.75" customHeight="1">
      <c r="G1017" s="25"/>
      <c r="H1017" s="26"/>
    </row>
    <row r="1018" spans="7:8" ht="12.75" customHeight="1">
      <c r="G1018" s="25"/>
      <c r="H1018" s="26"/>
    </row>
    <row r="1019" spans="7:8" ht="12.75" customHeight="1">
      <c r="G1019" s="25"/>
      <c r="H1019" s="26"/>
    </row>
    <row r="1020" spans="7:8" ht="12.75" customHeight="1">
      <c r="G1020" s="25"/>
      <c r="H1020" s="26"/>
    </row>
    <row r="1021" spans="7:8" ht="12.75" customHeight="1">
      <c r="G1021" s="25"/>
      <c r="H1021" s="26"/>
    </row>
    <row r="1022" spans="7:8" ht="12.75" customHeight="1">
      <c r="G1022" s="25"/>
      <c r="H1022" s="26"/>
    </row>
    <row r="1023" spans="7:8" ht="12.75" customHeight="1">
      <c r="G1023" s="25"/>
      <c r="H1023" s="26"/>
    </row>
    <row r="1024" spans="7:8" ht="15" customHeight="1">
      <c r="G1024" s="25"/>
      <c r="H1024" s="26"/>
    </row>
    <row r="1025" spans="7:8" ht="15" customHeight="1">
      <c r="G1025" s="25"/>
      <c r="H1025" s="26"/>
    </row>
  </sheetData>
  <mergeCells count="53">
    <mergeCell ref="C130:F130"/>
    <mergeCell ref="A8:H8"/>
    <mergeCell ref="A10:A11"/>
    <mergeCell ref="B10:B11"/>
    <mergeCell ref="C10:C11"/>
    <mergeCell ref="D10:D11"/>
    <mergeCell ref="E10:E11"/>
    <mergeCell ref="F10:F11"/>
    <mergeCell ref="G10:G11"/>
    <mergeCell ref="H10:H11"/>
    <mergeCell ref="G102:G103"/>
    <mergeCell ref="H102:H103"/>
    <mergeCell ref="B12:H12"/>
    <mergeCell ref="F15:G15"/>
    <mergeCell ref="F126:G126"/>
    <mergeCell ref="B104:H104"/>
    <mergeCell ref="C131:F131"/>
    <mergeCell ref="B16:H16"/>
    <mergeCell ref="B21:H21"/>
    <mergeCell ref="B28:H28"/>
    <mergeCell ref="B48:H48"/>
    <mergeCell ref="F55:G55"/>
    <mergeCell ref="A55:E55"/>
    <mergeCell ref="F47:G47"/>
    <mergeCell ref="A47:E47"/>
    <mergeCell ref="A102:A103"/>
    <mergeCell ref="B102:B103"/>
    <mergeCell ref="C102:C103"/>
    <mergeCell ref="D102:D103"/>
    <mergeCell ref="F127:G127"/>
    <mergeCell ref="F102:F103"/>
    <mergeCell ref="C129:F129"/>
    <mergeCell ref="A106:F106"/>
    <mergeCell ref="B107:H107"/>
    <mergeCell ref="B115:H115"/>
    <mergeCell ref="A125:F125"/>
    <mergeCell ref="G129:H129"/>
    <mergeCell ref="B127:C127"/>
    <mergeCell ref="B128:C128"/>
    <mergeCell ref="F64:G64"/>
    <mergeCell ref="E102:E103"/>
    <mergeCell ref="A20:E20"/>
    <mergeCell ref="A101:H101"/>
    <mergeCell ref="H5:H6"/>
    <mergeCell ref="D6:E6"/>
    <mergeCell ref="D5:E5"/>
    <mergeCell ref="G5:G6"/>
    <mergeCell ref="B65:H65"/>
    <mergeCell ref="F27:G27"/>
    <mergeCell ref="A27:E27"/>
    <mergeCell ref="F20:G20"/>
    <mergeCell ref="A15:E15"/>
    <mergeCell ref="B56:H56"/>
  </mergeCells>
  <phoneticPr fontId="1" type="noConversion"/>
  <pageMargins left="0.9055118110236221" right="0.51181102362204722" top="0.78740157480314965" bottom="0.78740157480314965" header="0" footer="0"/>
  <pageSetup paperSize="9" scale="45" fitToHeight="0" orientation="portrait" r:id="rId1"/>
  <rowBreaks count="1" manualBreakCount="1">
    <brk id="51" max="7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24"/>
  <sheetViews>
    <sheetView view="pageBreakPreview" zoomScale="80" zoomScaleNormal="100" zoomScaleSheetLayoutView="80" workbookViewId="0">
      <selection activeCell="J17" sqref="J17"/>
    </sheetView>
  </sheetViews>
  <sheetFormatPr defaultColWidth="8.85546875" defaultRowHeight="12.75"/>
  <cols>
    <col min="1" max="1" width="12.7109375" style="1" customWidth="1"/>
    <col min="2" max="2" width="33.85546875" style="1" customWidth="1"/>
    <col min="3" max="3" width="10.85546875" style="1" bestFit="1" customWidth="1"/>
    <col min="4" max="8" width="14.85546875" style="1" customWidth="1"/>
    <col min="9" max="9" width="11.5703125" style="1" customWidth="1"/>
    <col min="10" max="11" width="13.42578125" style="1" customWidth="1"/>
    <col min="12" max="12" width="17.28515625" style="1" customWidth="1"/>
    <col min="13" max="14" width="14.28515625" style="1" bestFit="1" customWidth="1"/>
    <col min="15" max="16384" width="8.85546875" style="1"/>
  </cols>
  <sheetData>
    <row r="1" spans="1:20" ht="31.5" customHeight="1">
      <c r="A1" s="37"/>
      <c r="B1" s="38"/>
      <c r="C1" s="39"/>
      <c r="D1" s="39"/>
      <c r="E1" s="39"/>
      <c r="F1" s="39"/>
      <c r="G1" s="39"/>
      <c r="H1" s="39"/>
      <c r="I1" s="39"/>
      <c r="J1" s="39"/>
      <c r="K1" s="39"/>
      <c r="L1" s="37"/>
      <c r="M1" s="37"/>
    </row>
    <row r="2" spans="1:20" s="19" customFormat="1" ht="12.75" customHeight="1">
      <c r="A2" s="459" t="s">
        <v>10</v>
      </c>
      <c r="B2" s="459"/>
      <c r="C2" s="459"/>
      <c r="D2" s="459"/>
      <c r="E2" s="459"/>
      <c r="F2" s="459"/>
      <c r="G2" s="459"/>
      <c r="H2" s="459"/>
      <c r="I2" s="459"/>
      <c r="J2" s="459"/>
      <c r="K2" s="459"/>
      <c r="L2" s="459"/>
      <c r="M2" s="40"/>
      <c r="N2" s="33"/>
    </row>
    <row r="3" spans="1:20" s="19" customFormat="1" ht="18" customHeight="1">
      <c r="A3" s="459" t="s">
        <v>9</v>
      </c>
      <c r="B3" s="459"/>
      <c r="C3" s="459"/>
      <c r="D3" s="459"/>
      <c r="E3" s="459"/>
      <c r="F3" s="459"/>
      <c r="G3" s="459"/>
      <c r="H3" s="459"/>
      <c r="I3" s="459"/>
      <c r="J3" s="459"/>
      <c r="K3" s="459"/>
      <c r="L3" s="459"/>
      <c r="M3" s="40"/>
      <c r="N3" s="33"/>
    </row>
    <row r="4" spans="1:20" s="19" customFormat="1" ht="18" customHeight="1">
      <c r="A4" s="459" t="s">
        <v>18</v>
      </c>
      <c r="B4" s="459"/>
      <c r="C4" s="459"/>
      <c r="D4" s="459"/>
      <c r="E4" s="459"/>
      <c r="F4" s="459"/>
      <c r="G4" s="459"/>
      <c r="H4" s="459"/>
      <c r="I4" s="459"/>
      <c r="J4" s="459"/>
      <c r="K4" s="459"/>
      <c r="L4" s="459"/>
      <c r="M4" s="40"/>
      <c r="N4" s="33"/>
    </row>
    <row r="5" spans="1:20" ht="24.75" customHeight="1">
      <c r="A5" s="454" t="s">
        <v>606</v>
      </c>
      <c r="B5" s="454"/>
      <c r="C5" s="454"/>
      <c r="D5" s="454"/>
      <c r="E5" s="454"/>
      <c r="F5" s="454"/>
      <c r="G5" s="454"/>
      <c r="H5" s="454"/>
      <c r="I5" s="454"/>
      <c r="J5" s="454"/>
      <c r="K5" s="454"/>
      <c r="L5" s="454"/>
      <c r="M5" s="454"/>
      <c r="O5" s="451"/>
      <c r="P5" s="451"/>
      <c r="Q5" s="451"/>
      <c r="R5" s="451"/>
      <c r="S5" s="451"/>
      <c r="T5" s="451"/>
    </row>
    <row r="6" spans="1:20" ht="41.25" customHeight="1">
      <c r="A6" s="460" t="s">
        <v>8</v>
      </c>
      <c r="B6" s="456" t="s">
        <v>15</v>
      </c>
      <c r="C6" s="455" t="s">
        <v>14</v>
      </c>
      <c r="D6" s="453"/>
      <c r="E6" s="452" t="s">
        <v>91</v>
      </c>
      <c r="F6" s="453"/>
      <c r="G6" s="452" t="s">
        <v>460</v>
      </c>
      <c r="H6" s="453"/>
      <c r="I6" s="452" t="s">
        <v>461</v>
      </c>
      <c r="J6" s="453"/>
      <c r="K6" s="453" t="s">
        <v>0</v>
      </c>
      <c r="L6" s="455"/>
      <c r="M6" s="37"/>
    </row>
    <row r="7" spans="1:20" ht="36" customHeight="1">
      <c r="A7" s="461"/>
      <c r="B7" s="456"/>
      <c r="C7" s="41" t="s">
        <v>13</v>
      </c>
      <c r="D7" s="42" t="s">
        <v>12</v>
      </c>
      <c r="E7" s="42" t="s">
        <v>13</v>
      </c>
      <c r="F7" s="43" t="s">
        <v>12</v>
      </c>
      <c r="G7" s="41" t="s">
        <v>13</v>
      </c>
      <c r="H7" s="42" t="s">
        <v>12</v>
      </c>
      <c r="I7" s="42" t="s">
        <v>13</v>
      </c>
      <c r="J7" s="43" t="s">
        <v>12</v>
      </c>
      <c r="K7" s="42" t="s">
        <v>13</v>
      </c>
      <c r="L7" s="43" t="s">
        <v>12</v>
      </c>
      <c r="M7" s="37"/>
    </row>
    <row r="8" spans="1:20" ht="40.5" customHeight="1">
      <c r="A8" s="44">
        <v>1</v>
      </c>
      <c r="B8" s="45" t="s">
        <v>45</v>
      </c>
      <c r="C8" s="46">
        <v>1</v>
      </c>
      <c r="D8" s="47">
        <f>C8*'Anexo IB-Planilha Orçamentaria'!$H$15</f>
        <v>2666.09</v>
      </c>
      <c r="E8" s="46">
        <v>0</v>
      </c>
      <c r="F8" s="47">
        <f>E8*'Anexo IB-Planilha Orçamentaria'!$H$15</f>
        <v>0</v>
      </c>
      <c r="G8" s="46">
        <v>0</v>
      </c>
      <c r="H8" s="47">
        <f>G8*'Anexo IB-Planilha Orçamentaria'!$H$15</f>
        <v>0</v>
      </c>
      <c r="I8" s="46" t="s">
        <v>27</v>
      </c>
      <c r="J8" s="47" t="s">
        <v>27</v>
      </c>
      <c r="K8" s="46">
        <f>SUM(C8,E8,G8,I8)</f>
        <v>1</v>
      </c>
      <c r="L8" s="47">
        <f>SUM(D8,F8,H8,J8)</f>
        <v>2666.09</v>
      </c>
      <c r="M8" s="37"/>
    </row>
    <row r="9" spans="1:20" ht="30" customHeight="1">
      <c r="A9" s="44">
        <v>2</v>
      </c>
      <c r="B9" s="45" t="s">
        <v>46</v>
      </c>
      <c r="C9" s="46">
        <v>1</v>
      </c>
      <c r="D9" s="47">
        <f>C9*'Anexo IB-Planilha Orçamentaria'!$H$20</f>
        <v>10405.76</v>
      </c>
      <c r="E9" s="46">
        <v>0</v>
      </c>
      <c r="F9" s="47">
        <f>E9*'Anexo IB-Planilha Orçamentaria'!$H$20</f>
        <v>0</v>
      </c>
      <c r="G9" s="46">
        <v>0</v>
      </c>
      <c r="H9" s="47">
        <f>G9*'Anexo IB-Planilha Orçamentaria'!$H$20</f>
        <v>0</v>
      </c>
      <c r="I9" s="46">
        <v>0</v>
      </c>
      <c r="J9" s="47">
        <f>I9*'Anexo IB-Planilha Orçamentaria'!H20</f>
        <v>0</v>
      </c>
      <c r="K9" s="46">
        <f t="shared" ref="K9:K15" si="0">SUM(C9,E9,G9,I9)</f>
        <v>1</v>
      </c>
      <c r="L9" s="47">
        <f t="shared" ref="L9:L15" si="1">SUM(D9,F9,H9,J9)</f>
        <v>10405.76</v>
      </c>
      <c r="M9" s="37"/>
    </row>
    <row r="10" spans="1:20" ht="25.9" customHeight="1">
      <c r="A10" s="44">
        <v>3</v>
      </c>
      <c r="B10" s="45" t="s">
        <v>427</v>
      </c>
      <c r="C10" s="46">
        <v>0.3</v>
      </c>
      <c r="D10" s="47">
        <f>C10*'Anexo IB-Planilha Orçamentaria'!$H$27</f>
        <v>40951.419000000002</v>
      </c>
      <c r="E10" s="46">
        <v>0.5</v>
      </c>
      <c r="F10" s="47">
        <f>E10*'Anexo IB-Planilha Orçamentaria'!$H$27</f>
        <v>68252.365000000005</v>
      </c>
      <c r="G10" s="46">
        <v>0.2</v>
      </c>
      <c r="H10" s="47">
        <f>G10*'Anexo IB-Planilha Orçamentaria'!$H$27</f>
        <v>27300.946000000004</v>
      </c>
      <c r="I10" s="46">
        <v>0</v>
      </c>
      <c r="J10" s="47">
        <f>I10*'Anexo IB-Planilha Orçamentaria'!$H$27</f>
        <v>0</v>
      </c>
      <c r="K10" s="46">
        <f t="shared" si="0"/>
        <v>1</v>
      </c>
      <c r="L10" s="47">
        <f t="shared" si="1"/>
        <v>136504.73000000001</v>
      </c>
      <c r="M10" s="37"/>
    </row>
    <row r="11" spans="1:20" ht="36" customHeight="1">
      <c r="A11" s="44">
        <v>4</v>
      </c>
      <c r="B11" s="45" t="s">
        <v>69</v>
      </c>
      <c r="C11" s="46">
        <v>0</v>
      </c>
      <c r="D11" s="47">
        <f>C11*'Anexo IB-Planilha Orçamentaria'!$H$47</f>
        <v>0</v>
      </c>
      <c r="E11" s="46">
        <v>0.2</v>
      </c>
      <c r="F11" s="47">
        <f>E11*'Anexo IB-Planilha Orçamentaria'!$H$47</f>
        <v>27842.817999999999</v>
      </c>
      <c r="G11" s="46">
        <v>0.8</v>
      </c>
      <c r="H11" s="47">
        <f>G11*'Anexo IB-Planilha Orçamentaria'!$H$47</f>
        <v>111371.272</v>
      </c>
      <c r="I11" s="46">
        <v>0</v>
      </c>
      <c r="J11" s="47">
        <f>I11*'Anexo IB-Planilha Orçamentaria'!H47</f>
        <v>0</v>
      </c>
      <c r="K11" s="46">
        <f t="shared" si="0"/>
        <v>1</v>
      </c>
      <c r="L11" s="47">
        <f t="shared" si="1"/>
        <v>139214.09</v>
      </c>
      <c r="M11" s="37"/>
    </row>
    <row r="12" spans="1:20" ht="28.9" customHeight="1">
      <c r="A12" s="44">
        <v>5</v>
      </c>
      <c r="B12" s="45" t="s">
        <v>72</v>
      </c>
      <c r="C12" s="46">
        <v>0</v>
      </c>
      <c r="D12" s="47">
        <f>C12*'Anexo IB-Planilha Orçamentaria'!$H$55</f>
        <v>0</v>
      </c>
      <c r="E12" s="46">
        <v>0.5</v>
      </c>
      <c r="F12" s="47">
        <f>E12*'Anexo IB-Planilha Orçamentaria'!$H$55</f>
        <v>85736.875</v>
      </c>
      <c r="G12" s="46">
        <v>0.4</v>
      </c>
      <c r="H12" s="47">
        <f>G12*'Anexo IB-Planilha Orçamentaria'!$H$55</f>
        <v>68589.5</v>
      </c>
      <c r="I12" s="46">
        <v>0.1</v>
      </c>
      <c r="J12" s="47">
        <f>I12*'Anexo IB-Planilha Orçamentaria'!H55</f>
        <v>17147.375</v>
      </c>
      <c r="K12" s="46">
        <f t="shared" si="0"/>
        <v>1</v>
      </c>
      <c r="L12" s="47">
        <f t="shared" si="1"/>
        <v>171473.75</v>
      </c>
      <c r="M12" s="37"/>
    </row>
    <row r="13" spans="1:20" ht="36" customHeight="1">
      <c r="A13" s="44">
        <v>6</v>
      </c>
      <c r="B13" s="45" t="s">
        <v>124</v>
      </c>
      <c r="C13" s="46">
        <v>0</v>
      </c>
      <c r="D13" s="47">
        <f>C13*'Anexo IB-Planilha Orçamentaria'!$H$64</f>
        <v>0</v>
      </c>
      <c r="E13" s="46"/>
      <c r="F13" s="47">
        <f>E13*'Anexo IB-Planilha Orçamentaria'!$H$64</f>
        <v>0</v>
      </c>
      <c r="G13" s="46">
        <v>0</v>
      </c>
      <c r="H13" s="47">
        <f>G13*'Anexo IB-Planilha Orçamentaria'!$H$64</f>
        <v>0</v>
      </c>
      <c r="I13" s="46">
        <v>1</v>
      </c>
      <c r="J13" s="47">
        <f>I13*'Anexo IB-Planilha Orçamentaria'!$H$64</f>
        <v>29800.22</v>
      </c>
      <c r="K13" s="46">
        <f t="shared" si="0"/>
        <v>1</v>
      </c>
      <c r="L13" s="47">
        <f t="shared" si="1"/>
        <v>29800.22</v>
      </c>
      <c r="M13" s="37"/>
    </row>
    <row r="14" spans="1:20" ht="36" customHeight="1">
      <c r="A14" s="44">
        <v>7</v>
      </c>
      <c r="B14" s="45" t="s">
        <v>459</v>
      </c>
      <c r="C14" s="46">
        <v>0</v>
      </c>
      <c r="D14" s="47">
        <f>C14*'Anexo IB-Planilha Orçamentaria'!$H$98</f>
        <v>0</v>
      </c>
      <c r="E14" s="46">
        <v>0</v>
      </c>
      <c r="F14" s="47">
        <f>E14*'Anexo IB-Planilha Orçamentaria'!$H$98</f>
        <v>0</v>
      </c>
      <c r="G14" s="46">
        <v>0.5</v>
      </c>
      <c r="H14" s="47">
        <f>G14*'Anexo IB-Planilha Orçamentaria'!$H$98</f>
        <v>30160.940000000002</v>
      </c>
      <c r="I14" s="46">
        <v>0.5</v>
      </c>
      <c r="J14" s="47">
        <f>I14*'Anexo IB-Planilha Orçamentaria'!$H$98</f>
        <v>30160.940000000002</v>
      </c>
      <c r="K14" s="46">
        <f t="shared" si="0"/>
        <v>1</v>
      </c>
      <c r="L14" s="47">
        <f t="shared" si="1"/>
        <v>60321.880000000005</v>
      </c>
      <c r="M14" s="37"/>
    </row>
    <row r="15" spans="1:20" ht="36" customHeight="1">
      <c r="A15" s="44" t="s">
        <v>463</v>
      </c>
      <c r="B15" s="45" t="s">
        <v>464</v>
      </c>
      <c r="C15" s="46">
        <v>0.7</v>
      </c>
      <c r="D15" s="47">
        <f>C15*'Anexo IB-Planilha Orçamentaria'!$H$126</f>
        <v>62444.122999999992</v>
      </c>
      <c r="E15" s="46">
        <v>0.3</v>
      </c>
      <c r="F15" s="47">
        <f>E15*'Anexo IB-Planilha Orçamentaria'!$H$126</f>
        <v>26761.767</v>
      </c>
      <c r="G15" s="46">
        <v>0</v>
      </c>
      <c r="H15" s="47">
        <f>G15*'Anexo IB-Planilha Orçamentaria'!$H$126</f>
        <v>0</v>
      </c>
      <c r="I15" s="46">
        <v>0</v>
      </c>
      <c r="J15" s="47">
        <f>I15*'Anexo IB-Planilha Orçamentaria'!$H$126</f>
        <v>0</v>
      </c>
      <c r="K15" s="46">
        <f t="shared" si="0"/>
        <v>1</v>
      </c>
      <c r="L15" s="47">
        <f t="shared" si="1"/>
        <v>89205.889999999985</v>
      </c>
      <c r="M15" s="37"/>
    </row>
    <row r="16" spans="1:20" ht="38.450000000000003" customHeight="1">
      <c r="A16" s="463" t="s">
        <v>0</v>
      </c>
      <c r="B16" s="463"/>
      <c r="C16" s="462">
        <f>ROUND(SUM(D8:D15),2)</f>
        <v>116467.39</v>
      </c>
      <c r="D16" s="462"/>
      <c r="E16" s="462">
        <f>ROUND(SUM(F8:F15),2)</f>
        <v>208593.83</v>
      </c>
      <c r="F16" s="462"/>
      <c r="G16" s="462">
        <f>ROUND(SUM(H8:H15),2)</f>
        <v>237422.66</v>
      </c>
      <c r="H16" s="462"/>
      <c r="I16" s="462">
        <f>ROUND(SUM(J8:J15),2)</f>
        <v>77108.539999999994</v>
      </c>
      <c r="J16" s="462"/>
      <c r="K16" s="457">
        <f>SUM(L8:L15)</f>
        <v>639592.41</v>
      </c>
      <c r="L16" s="458"/>
      <c r="M16" s="37"/>
      <c r="N16" s="27"/>
    </row>
    <row r="17" spans="1:13" ht="17.25" customHeight="1">
      <c r="A17" s="6"/>
      <c r="B17" s="5"/>
      <c r="C17" s="4"/>
      <c r="D17" s="3"/>
      <c r="E17" s="3"/>
      <c r="F17" s="3"/>
      <c r="G17" s="3"/>
      <c r="H17" s="3"/>
      <c r="I17" s="3"/>
      <c r="J17" s="3"/>
      <c r="K17" s="3"/>
      <c r="L17" s="37"/>
      <c r="M17" s="37"/>
    </row>
    <row r="18" spans="1:13" ht="13.5" customHeight="1">
      <c r="A18" s="6"/>
      <c r="B18" s="402" t="s">
        <v>611</v>
      </c>
      <c r="C18" s="402"/>
      <c r="D18" s="3"/>
      <c r="E18" s="3"/>
      <c r="F18" s="3"/>
      <c r="G18" s="3"/>
      <c r="H18" s="3"/>
      <c r="I18" s="3"/>
      <c r="J18" s="3"/>
      <c r="K18" s="3"/>
      <c r="L18" s="37"/>
      <c r="M18" s="37"/>
    </row>
    <row r="19" spans="1:13" ht="53.25" customHeight="1">
      <c r="A19" s="6"/>
      <c r="B19" s="403" t="s">
        <v>612</v>
      </c>
      <c r="C19" s="403"/>
      <c r="D19" s="48"/>
      <c r="E19" s="48"/>
      <c r="F19" s="48" t="s">
        <v>597</v>
      </c>
      <c r="G19" s="48"/>
      <c r="H19" s="48"/>
      <c r="I19" s="48"/>
      <c r="J19" s="48"/>
      <c r="K19" s="48"/>
      <c r="L19" s="2"/>
      <c r="M19" s="2"/>
    </row>
    <row r="20" spans="1:13">
      <c r="A20" s="6"/>
      <c r="B20" s="5"/>
      <c r="C20" s="4"/>
      <c r="D20" s="48"/>
      <c r="E20" s="48"/>
      <c r="F20" s="48"/>
      <c r="G20" s="48"/>
      <c r="H20" s="48"/>
      <c r="I20" s="48"/>
      <c r="J20" s="48"/>
      <c r="K20" s="48"/>
      <c r="L20" s="2"/>
      <c r="M20" s="2"/>
    </row>
    <row r="21" spans="1:13">
      <c r="A21" s="6"/>
      <c r="B21" s="5"/>
      <c r="C21" s="4"/>
      <c r="D21" s="48"/>
      <c r="E21" s="48"/>
      <c r="F21" s="48"/>
      <c r="G21" s="48"/>
      <c r="H21" s="48"/>
      <c r="I21" s="48"/>
      <c r="J21" s="48"/>
      <c r="K21" s="48"/>
      <c r="L21" s="2"/>
      <c r="M21" s="2"/>
    </row>
    <row r="22" spans="1:13">
      <c r="A22" s="6"/>
      <c r="B22" s="5"/>
      <c r="C22" s="4"/>
      <c r="D22" s="48"/>
      <c r="E22" s="48"/>
      <c r="F22" s="48"/>
      <c r="G22" s="48"/>
      <c r="H22" s="48"/>
      <c r="I22" s="48"/>
      <c r="J22" s="48"/>
      <c r="K22" s="48"/>
      <c r="L22" s="2"/>
      <c r="M22" s="2"/>
    </row>
    <row r="23" spans="1:13">
      <c r="A23" s="6"/>
      <c r="B23" s="5"/>
      <c r="C23" s="4"/>
      <c r="D23" s="3"/>
      <c r="E23" s="3"/>
      <c r="F23" s="3"/>
      <c r="G23" s="3"/>
      <c r="H23" s="3"/>
      <c r="I23" s="3"/>
      <c r="J23" s="3"/>
      <c r="K23" s="3"/>
      <c r="L23" s="2"/>
      <c r="M23" s="2"/>
    </row>
    <row r="24" spans="1:13">
      <c r="A24" s="37"/>
      <c r="B24" s="37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</row>
  </sheetData>
  <mergeCells count="20">
    <mergeCell ref="A3:L3"/>
    <mergeCell ref="A2:L2"/>
    <mergeCell ref="A4:L4"/>
    <mergeCell ref="A6:A7"/>
    <mergeCell ref="I16:J16"/>
    <mergeCell ref="A16:B16"/>
    <mergeCell ref="C16:D16"/>
    <mergeCell ref="E16:F16"/>
    <mergeCell ref="G16:H16"/>
    <mergeCell ref="B18:C18"/>
    <mergeCell ref="B19:C19"/>
    <mergeCell ref="O5:T5"/>
    <mergeCell ref="I6:J6"/>
    <mergeCell ref="A5:M5"/>
    <mergeCell ref="E6:F6"/>
    <mergeCell ref="G6:H6"/>
    <mergeCell ref="K6:L6"/>
    <mergeCell ref="C6:D6"/>
    <mergeCell ref="B6:B7"/>
    <mergeCell ref="K16:L16"/>
  </mergeCells>
  <conditionalFormatting sqref="D6:D7 I7:K7">
    <cfRule type="cellIs" dxfId="13" priority="32" stopIfTrue="1" operator="equal">
      <formula>0</formula>
    </cfRule>
  </conditionalFormatting>
  <conditionalFormatting sqref="D6:D7 I7:K7">
    <cfRule type="cellIs" dxfId="12" priority="31" stopIfTrue="1" operator="equal">
      <formula>0</formula>
    </cfRule>
  </conditionalFormatting>
  <conditionalFormatting sqref="J6">
    <cfRule type="cellIs" dxfId="11" priority="12" stopIfTrue="1" operator="equal">
      <formula>0</formula>
    </cfRule>
  </conditionalFormatting>
  <conditionalFormatting sqref="J6">
    <cfRule type="cellIs" dxfId="10" priority="11" stopIfTrue="1" operator="equal">
      <formula>0</formula>
    </cfRule>
  </conditionalFormatting>
  <conditionalFormatting sqref="E7:F7">
    <cfRule type="cellIs" dxfId="9" priority="7" stopIfTrue="1" operator="equal">
      <formula>0</formula>
    </cfRule>
  </conditionalFormatting>
  <conditionalFormatting sqref="F6">
    <cfRule type="cellIs" dxfId="8" priority="10" stopIfTrue="1" operator="equal">
      <formula>0</formula>
    </cfRule>
  </conditionalFormatting>
  <conditionalFormatting sqref="F6">
    <cfRule type="cellIs" dxfId="7" priority="9" stopIfTrue="1" operator="equal">
      <formula>0</formula>
    </cfRule>
  </conditionalFormatting>
  <conditionalFormatting sqref="E7:F7">
    <cfRule type="cellIs" dxfId="6" priority="8" stopIfTrue="1" operator="equal">
      <formula>0</formula>
    </cfRule>
  </conditionalFormatting>
  <conditionalFormatting sqref="H6">
    <cfRule type="cellIs" dxfId="5" priority="6" stopIfTrue="1" operator="equal">
      <formula>0</formula>
    </cfRule>
  </conditionalFormatting>
  <conditionalFormatting sqref="H6">
    <cfRule type="cellIs" dxfId="4" priority="5" stopIfTrue="1" operator="equal">
      <formula>0</formula>
    </cfRule>
  </conditionalFormatting>
  <conditionalFormatting sqref="H7">
    <cfRule type="cellIs" dxfId="3" priority="4" stopIfTrue="1" operator="equal">
      <formula>0</formula>
    </cfRule>
  </conditionalFormatting>
  <conditionalFormatting sqref="H7">
    <cfRule type="cellIs" dxfId="2" priority="3" stopIfTrue="1" operator="equal">
      <formula>0</formula>
    </cfRule>
  </conditionalFormatting>
  <conditionalFormatting sqref="L7">
    <cfRule type="cellIs" dxfId="1" priority="2" stopIfTrue="1" operator="equal">
      <formula>0</formula>
    </cfRule>
  </conditionalFormatting>
  <conditionalFormatting sqref="L7">
    <cfRule type="cellIs" dxfId="0" priority="1" stopIfTrue="1" operator="equal">
      <formula>0</formula>
    </cfRule>
  </conditionalFormatting>
  <pageMargins left="0.51181102362204722" right="0.51181102362204722" top="0.78740157480314965" bottom="0.78740157480314965" header="0.31496062992125984" footer="0.31496062992125984"/>
  <pageSetup paperSize="9" scale="67" fitToHeight="0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3:Z1002"/>
  <sheetViews>
    <sheetView tabSelected="1" topLeftCell="A8" zoomScale="80" zoomScaleNormal="80" workbookViewId="0">
      <selection activeCell="D32" sqref="D32"/>
    </sheetView>
  </sheetViews>
  <sheetFormatPr defaultColWidth="14.42578125" defaultRowHeight="15" customHeight="1"/>
  <cols>
    <col min="1" max="1" width="13.140625" style="21" customWidth="1"/>
    <col min="2" max="2" width="25.42578125" style="21" customWidth="1"/>
    <col min="3" max="3" width="8.7109375" style="21" customWidth="1"/>
    <col min="4" max="4" width="15.7109375" style="21" customWidth="1"/>
    <col min="5" max="5" width="11.5703125" style="21" customWidth="1"/>
    <col min="6" max="6" width="25" style="21" customWidth="1"/>
    <col min="7" max="7" width="21.85546875" style="21" customWidth="1"/>
    <col min="8" max="9" width="8.7109375" style="21" customWidth="1"/>
    <col min="10" max="10" width="21.42578125" style="21" customWidth="1"/>
    <col min="11" max="26" width="8.7109375" style="21" customWidth="1"/>
    <col min="27" max="16384" width="14.42578125" style="21"/>
  </cols>
  <sheetData>
    <row r="3" spans="1:16" ht="18" customHeight="1">
      <c r="A3" s="49"/>
      <c r="B3" s="50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</row>
    <row r="4" spans="1:16" ht="18" customHeight="1">
      <c r="A4" s="472" t="s">
        <v>10</v>
      </c>
      <c r="B4" s="472"/>
      <c r="C4" s="472"/>
      <c r="D4" s="472"/>
      <c r="E4" s="472"/>
      <c r="F4" s="51"/>
      <c r="G4" s="51"/>
      <c r="H4" s="51"/>
      <c r="I4" s="51"/>
      <c r="J4" s="51"/>
      <c r="K4" s="51"/>
      <c r="L4" s="51"/>
      <c r="M4" s="51"/>
      <c r="N4" s="51"/>
      <c r="O4" s="51"/>
      <c r="P4" s="51"/>
    </row>
    <row r="5" spans="1:16" ht="22.5" customHeight="1">
      <c r="A5" s="473" t="s">
        <v>9</v>
      </c>
      <c r="B5" s="473"/>
      <c r="C5" s="473"/>
      <c r="D5" s="473"/>
      <c r="E5" s="473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</row>
    <row r="6" spans="1:16" ht="16.5" customHeight="1">
      <c r="A6" s="472" t="s">
        <v>44</v>
      </c>
      <c r="B6" s="472"/>
      <c r="C6" s="472"/>
      <c r="D6" s="472"/>
      <c r="E6" s="472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</row>
    <row r="7" spans="1:16" ht="12.75" customHeight="1">
      <c r="A7" s="52"/>
      <c r="B7" s="52"/>
      <c r="C7" s="52"/>
      <c r="D7" s="52"/>
      <c r="E7" s="52"/>
      <c r="F7" s="51"/>
      <c r="G7" s="51"/>
      <c r="H7" s="51"/>
      <c r="I7" s="51"/>
      <c r="J7" s="51"/>
      <c r="K7" s="51"/>
      <c r="L7" s="51"/>
      <c r="M7" s="51"/>
      <c r="N7" s="51"/>
      <c r="O7" s="51"/>
      <c r="P7" s="51"/>
    </row>
    <row r="8" spans="1:16" ht="12.75" customHeight="1">
      <c r="A8" s="51"/>
      <c r="B8" s="51"/>
      <c r="C8" s="51"/>
      <c r="D8" s="51"/>
      <c r="E8" s="474"/>
      <c r="F8" s="474"/>
      <c r="G8" s="474"/>
      <c r="H8" s="474"/>
      <c r="I8" s="474"/>
      <c r="J8" s="474"/>
      <c r="K8" s="51"/>
      <c r="L8" s="51"/>
      <c r="M8" s="51"/>
      <c r="N8" s="51"/>
      <c r="O8" s="51"/>
      <c r="P8" s="51"/>
    </row>
    <row r="9" spans="1:16" ht="18" customHeight="1">
      <c r="A9" s="472" t="s">
        <v>607</v>
      </c>
      <c r="B9" s="472"/>
      <c r="C9" s="472"/>
      <c r="D9" s="472"/>
      <c r="E9" s="472"/>
      <c r="F9" s="51"/>
      <c r="G9" s="51"/>
      <c r="H9" s="51"/>
      <c r="I9" s="51"/>
      <c r="J9" s="51"/>
      <c r="K9" s="464"/>
      <c r="L9" s="464"/>
      <c r="M9" s="464"/>
      <c r="N9" s="464"/>
      <c r="O9" s="464"/>
      <c r="P9" s="464"/>
    </row>
    <row r="10" spans="1:16" ht="18" customHeight="1">
      <c r="A10" s="53"/>
      <c r="B10" s="53"/>
      <c r="C10" s="53"/>
      <c r="D10" s="53"/>
      <c r="E10" s="53"/>
      <c r="F10" s="51"/>
      <c r="G10" s="51"/>
      <c r="H10" s="51"/>
      <c r="I10" s="51"/>
      <c r="J10" s="51"/>
      <c r="K10" s="54"/>
      <c r="L10" s="54"/>
      <c r="M10" s="54"/>
      <c r="N10" s="54"/>
      <c r="O10" s="54"/>
      <c r="P10" s="54"/>
    </row>
    <row r="11" spans="1:16" ht="12" customHeight="1" thickBot="1">
      <c r="A11" s="51"/>
      <c r="B11" s="51"/>
      <c r="C11" s="55"/>
      <c r="D11" s="52"/>
      <c r="E11" s="52"/>
      <c r="F11" s="52"/>
      <c r="G11" s="52"/>
      <c r="H11" s="52"/>
      <c r="I11" s="52"/>
      <c r="J11" s="52"/>
      <c r="K11" s="465"/>
      <c r="L11" s="465"/>
      <c r="M11" s="465"/>
      <c r="N11" s="465"/>
      <c r="O11" s="465"/>
      <c r="P11" s="465"/>
    </row>
    <row r="12" spans="1:16" ht="20.25" customHeight="1">
      <c r="A12" s="51"/>
      <c r="B12" s="56" t="s">
        <v>28</v>
      </c>
      <c r="C12" s="57" t="s">
        <v>29</v>
      </c>
      <c r="D12" s="58">
        <v>3.5000000000000003E-2</v>
      </c>
      <c r="E12" s="51"/>
      <c r="F12" s="59"/>
      <c r="G12" s="60"/>
      <c r="H12" s="61"/>
      <c r="I12" s="62"/>
      <c r="J12" s="62"/>
      <c r="K12" s="63"/>
      <c r="L12" s="51"/>
      <c r="M12" s="51"/>
      <c r="N12" s="51"/>
      <c r="O12" s="51"/>
      <c r="P12" s="51"/>
    </row>
    <row r="13" spans="1:16" ht="20.25" customHeight="1">
      <c r="A13" s="51"/>
      <c r="B13" s="64" t="s">
        <v>30</v>
      </c>
      <c r="C13" s="65" t="s">
        <v>31</v>
      </c>
      <c r="D13" s="66">
        <v>2.07E-2</v>
      </c>
      <c r="E13" s="51"/>
      <c r="F13" s="466"/>
      <c r="G13" s="466"/>
      <c r="H13" s="466"/>
      <c r="I13" s="466"/>
      <c r="J13" s="466"/>
      <c r="K13" s="63"/>
      <c r="L13" s="51"/>
      <c r="M13" s="51"/>
      <c r="N13" s="51"/>
      <c r="O13" s="51"/>
      <c r="P13" s="51"/>
    </row>
    <row r="14" spans="1:16" ht="22.5" customHeight="1">
      <c r="A14" s="51"/>
      <c r="B14" s="64" t="s">
        <v>32</v>
      </c>
      <c r="C14" s="65" t="s">
        <v>33</v>
      </c>
      <c r="D14" s="66">
        <v>6.5000000000000002E-2</v>
      </c>
      <c r="E14" s="51"/>
      <c r="F14" s="467"/>
      <c r="G14" s="467"/>
      <c r="H14" s="467"/>
      <c r="I14" s="467"/>
      <c r="J14" s="467"/>
      <c r="K14" s="63"/>
      <c r="L14" s="51"/>
      <c r="M14" s="51"/>
      <c r="N14" s="51"/>
      <c r="O14" s="51"/>
      <c r="P14" s="51"/>
    </row>
    <row r="15" spans="1:16" ht="27" customHeight="1">
      <c r="A15" s="51"/>
      <c r="B15" s="64" t="s">
        <v>34</v>
      </c>
      <c r="C15" s="65" t="s">
        <v>35</v>
      </c>
      <c r="D15" s="66">
        <v>5.0000000000000001E-3</v>
      </c>
      <c r="E15" s="51"/>
      <c r="F15" s="59"/>
      <c r="G15" s="60"/>
      <c r="H15" s="61"/>
      <c r="I15" s="61"/>
      <c r="J15" s="51"/>
      <c r="K15" s="63"/>
      <c r="L15" s="51"/>
      <c r="M15" s="51"/>
      <c r="N15" s="51"/>
      <c r="O15" s="51"/>
      <c r="P15" s="51"/>
    </row>
    <row r="16" spans="1:16" ht="21.75" customHeight="1">
      <c r="A16" s="51"/>
      <c r="B16" s="64" t="s">
        <v>36</v>
      </c>
      <c r="C16" s="65" t="s">
        <v>37</v>
      </c>
      <c r="D16" s="66">
        <v>0.05</v>
      </c>
      <c r="E16" s="51"/>
      <c r="F16" s="59"/>
      <c r="G16" s="60"/>
      <c r="H16" s="61"/>
      <c r="I16" s="61"/>
      <c r="J16" s="51"/>
      <c r="K16" s="63"/>
      <c r="L16" s="51"/>
      <c r="M16" s="51"/>
      <c r="N16" s="51"/>
      <c r="O16" s="51"/>
      <c r="P16" s="51"/>
    </row>
    <row r="17" spans="1:26" ht="22.5" customHeight="1">
      <c r="A17" s="49"/>
      <c r="B17" s="67" t="s">
        <v>38</v>
      </c>
      <c r="C17" s="68"/>
      <c r="D17" s="69">
        <v>0</v>
      </c>
      <c r="E17" s="49"/>
      <c r="F17" s="59"/>
      <c r="G17" s="60"/>
      <c r="H17" s="61"/>
      <c r="I17" s="61"/>
      <c r="J17" s="49"/>
      <c r="K17" s="63"/>
      <c r="L17" s="49"/>
      <c r="M17" s="49"/>
      <c r="N17" s="49"/>
      <c r="O17" s="49"/>
      <c r="P17" s="49"/>
      <c r="Q17" s="8"/>
      <c r="R17" s="8"/>
      <c r="S17" s="8"/>
      <c r="T17" s="8"/>
      <c r="U17" s="8"/>
      <c r="V17" s="8"/>
      <c r="W17" s="8"/>
      <c r="X17" s="8"/>
      <c r="Y17" s="8"/>
      <c r="Z17" s="8"/>
    </row>
    <row r="18" spans="1:26" ht="19.5" customHeight="1" thickBot="1">
      <c r="A18" s="51"/>
      <c r="B18" s="70" t="s">
        <v>39</v>
      </c>
      <c r="C18" s="71"/>
      <c r="D18" s="72">
        <v>3.6499999999999998E-2</v>
      </c>
      <c r="E18" s="51"/>
      <c r="F18" s="59"/>
      <c r="G18" s="60"/>
      <c r="H18" s="61"/>
      <c r="I18" s="61"/>
      <c r="J18" s="73"/>
      <c r="K18" s="63"/>
      <c r="L18" s="51"/>
      <c r="M18" s="51"/>
      <c r="N18" s="51"/>
      <c r="O18" s="51"/>
      <c r="P18" s="51"/>
    </row>
    <row r="19" spans="1:26" ht="12.75" customHeight="1">
      <c r="A19" s="51"/>
      <c r="B19" s="74" t="s">
        <v>40</v>
      </c>
      <c r="C19" s="75"/>
      <c r="D19" s="76"/>
      <c r="E19" s="51"/>
      <c r="F19" s="77"/>
      <c r="G19" s="77"/>
      <c r="H19" s="78"/>
      <c r="I19" s="61"/>
      <c r="J19" s="51"/>
      <c r="K19" s="63"/>
      <c r="L19" s="51"/>
      <c r="M19" s="51"/>
      <c r="N19" s="51"/>
      <c r="O19" s="51"/>
      <c r="P19" s="51"/>
    </row>
    <row r="20" spans="1:26" ht="12.75" customHeight="1" thickBot="1">
      <c r="A20" s="51"/>
      <c r="B20" s="79" t="s">
        <v>41</v>
      </c>
      <c r="C20" s="80"/>
      <c r="D20" s="81"/>
      <c r="E20" s="51"/>
      <c r="F20" s="59"/>
      <c r="G20" s="59"/>
      <c r="H20" s="77"/>
      <c r="I20" s="78"/>
      <c r="J20" s="51"/>
      <c r="K20" s="63"/>
      <c r="L20" s="51"/>
      <c r="M20" s="51"/>
      <c r="N20" s="51"/>
      <c r="O20" s="51"/>
      <c r="P20" s="51"/>
    </row>
    <row r="21" spans="1:26" ht="24" customHeight="1" thickBot="1">
      <c r="A21" s="51"/>
      <c r="B21" s="468" t="s">
        <v>42</v>
      </c>
      <c r="C21" s="469"/>
      <c r="D21" s="82">
        <f>ROUND((((1+D12+D13)*(1+D14)*(1+D15))/(1-(D16+D17+D18))-1),4)</f>
        <v>0.2369</v>
      </c>
      <c r="E21" s="51"/>
      <c r="F21" s="470"/>
      <c r="G21" s="471"/>
      <c r="H21" s="83"/>
      <c r="I21" s="77"/>
      <c r="J21" s="51"/>
      <c r="K21" s="63"/>
      <c r="L21" s="49"/>
      <c r="M21" s="49"/>
      <c r="N21" s="49"/>
      <c r="O21" s="49"/>
      <c r="P21" s="51"/>
    </row>
    <row r="22" spans="1:26" ht="12.75" customHeight="1">
      <c r="A22" s="51"/>
      <c r="B22" s="51"/>
      <c r="C22" s="51"/>
      <c r="D22" s="51"/>
      <c r="E22" s="51"/>
      <c r="F22" s="51"/>
      <c r="G22" s="84"/>
      <c r="H22" s="77"/>
      <c r="I22" s="83"/>
      <c r="J22" s="51"/>
      <c r="K22" s="63"/>
      <c r="L22" s="49"/>
      <c r="M22" s="49"/>
      <c r="N22" s="49"/>
      <c r="O22" s="49"/>
      <c r="P22" s="51"/>
    </row>
    <row r="23" spans="1:26" ht="12.75" customHeight="1">
      <c r="A23" s="51"/>
      <c r="B23" s="51"/>
      <c r="C23" s="51"/>
      <c r="D23" s="51"/>
      <c r="E23" s="51"/>
      <c r="F23" s="51"/>
      <c r="G23" s="84"/>
      <c r="H23" s="77"/>
      <c r="I23" s="83"/>
      <c r="J23" s="51"/>
      <c r="K23" s="63"/>
      <c r="L23" s="49"/>
      <c r="M23" s="49"/>
      <c r="N23" s="49"/>
      <c r="O23" s="49"/>
      <c r="P23" s="51"/>
    </row>
    <row r="24" spans="1:26" ht="12.75" customHeight="1">
      <c r="A24" s="85"/>
      <c r="B24" s="77"/>
      <c r="C24" s="77"/>
      <c r="D24" s="51"/>
      <c r="E24" s="51"/>
      <c r="F24" s="51"/>
      <c r="G24" s="86"/>
      <c r="H24" s="86"/>
      <c r="I24" s="86"/>
      <c r="J24" s="86"/>
      <c r="K24" s="63"/>
      <c r="L24" s="49"/>
      <c r="M24" s="59"/>
      <c r="N24" s="60"/>
      <c r="O24" s="61"/>
      <c r="P24" s="51"/>
    </row>
    <row r="25" spans="1:26" ht="12.75" customHeight="1">
      <c r="A25" s="87"/>
      <c r="B25" s="402" t="s">
        <v>611</v>
      </c>
      <c r="C25" s="402"/>
      <c r="D25" s="87"/>
      <c r="E25" s="87"/>
      <c r="F25" s="87"/>
      <c r="G25" s="88"/>
      <c r="H25" s="88"/>
      <c r="I25" s="88"/>
      <c r="J25" s="89"/>
      <c r="K25" s="63"/>
      <c r="L25" s="49"/>
      <c r="M25" s="59"/>
      <c r="N25" s="60"/>
      <c r="O25" s="61"/>
      <c r="P25" s="51"/>
    </row>
    <row r="26" spans="1:26" ht="63.75" customHeight="1">
      <c r="A26" s="51"/>
      <c r="B26" s="403" t="s">
        <v>612</v>
      </c>
      <c r="C26" s="403"/>
      <c r="D26" s="88"/>
      <c r="E26" s="88"/>
      <c r="F26" s="88"/>
      <c r="G26" s="88"/>
      <c r="H26" s="88"/>
      <c r="I26" s="88"/>
      <c r="J26" s="88"/>
      <c r="K26" s="63"/>
      <c r="L26" s="49"/>
      <c r="M26" s="59"/>
      <c r="N26" s="60"/>
      <c r="O26" s="61"/>
      <c r="P26" s="51"/>
    </row>
    <row r="27" spans="1:26" ht="12.75" customHeight="1">
      <c r="A27" s="51"/>
      <c r="B27" s="51"/>
      <c r="C27" s="358"/>
      <c r="D27" s="88"/>
      <c r="E27" s="88"/>
      <c r="F27" s="88"/>
      <c r="G27" s="88"/>
      <c r="H27" s="88"/>
      <c r="I27" s="88"/>
      <c r="J27" s="86"/>
      <c r="K27" s="63"/>
      <c r="L27" s="49"/>
      <c r="M27" s="59"/>
      <c r="N27" s="77"/>
      <c r="O27" s="61"/>
      <c r="P27" s="51"/>
    </row>
    <row r="28" spans="1:26" ht="20.25" customHeight="1">
      <c r="A28" s="51"/>
      <c r="B28" s="51"/>
      <c r="C28" s="90"/>
      <c r="D28" s="90"/>
      <c r="E28" s="90"/>
      <c r="F28" s="90"/>
      <c r="G28" s="90"/>
      <c r="H28" s="91"/>
      <c r="I28" s="92"/>
      <c r="J28" s="89"/>
      <c r="K28" s="63"/>
      <c r="L28" s="49"/>
      <c r="M28" s="59"/>
      <c r="N28" s="51"/>
      <c r="O28" s="61"/>
      <c r="P28" s="51"/>
    </row>
    <row r="29" spans="1:26" ht="12.75" customHeight="1">
      <c r="A29" s="51"/>
      <c r="B29" s="51"/>
      <c r="C29" s="51"/>
      <c r="D29" s="51"/>
      <c r="E29" s="51"/>
      <c r="F29" s="90"/>
      <c r="G29" s="90"/>
      <c r="H29" s="91"/>
      <c r="I29" s="92"/>
      <c r="J29" s="357"/>
      <c r="K29" s="357"/>
      <c r="L29" s="357"/>
      <c r="M29" s="357"/>
      <c r="N29" s="357"/>
      <c r="O29" s="357"/>
      <c r="P29" s="357"/>
    </row>
    <row r="30" spans="1:26" ht="12.75" customHeight="1">
      <c r="A30" s="51"/>
      <c r="B30" s="51"/>
      <c r="C30" s="51"/>
      <c r="D30" s="51"/>
      <c r="E30" s="51"/>
      <c r="F30" s="90"/>
      <c r="G30" s="90"/>
      <c r="H30" s="91"/>
      <c r="I30" s="92"/>
      <c r="J30" s="89"/>
      <c r="K30" s="63"/>
      <c r="L30" s="49"/>
      <c r="M30" s="59"/>
      <c r="N30" s="59"/>
      <c r="O30" s="77"/>
      <c r="P30" s="51"/>
    </row>
    <row r="31" spans="1:26" ht="12.75" customHeight="1">
      <c r="A31" s="51"/>
      <c r="B31" s="51"/>
      <c r="C31" s="51"/>
      <c r="D31" s="51"/>
      <c r="E31" s="51"/>
      <c r="F31" s="88"/>
      <c r="G31" s="88"/>
      <c r="H31" s="88"/>
      <c r="I31" s="88"/>
      <c r="J31" s="93"/>
      <c r="K31" s="63"/>
      <c r="L31" s="49"/>
      <c r="M31" s="84"/>
      <c r="N31" s="77"/>
      <c r="O31" s="83"/>
      <c r="P31" s="51"/>
    </row>
    <row r="32" spans="1:26" ht="12.75" customHeight="1">
      <c r="A32" s="51"/>
      <c r="B32" s="51"/>
      <c r="C32" s="94"/>
      <c r="D32" s="95"/>
      <c r="E32" s="96"/>
      <c r="F32" s="86"/>
      <c r="G32" s="86"/>
      <c r="H32" s="86"/>
      <c r="I32" s="86"/>
      <c r="J32" s="97"/>
      <c r="K32" s="63"/>
      <c r="L32" s="49"/>
      <c r="M32" s="49"/>
      <c r="N32" s="49"/>
      <c r="O32" s="49"/>
      <c r="P32" s="51"/>
    </row>
    <row r="33" spans="1:16" ht="12.75" customHeight="1">
      <c r="A33" s="51"/>
      <c r="B33" s="51"/>
      <c r="C33" s="354"/>
      <c r="D33" s="88"/>
      <c r="E33" s="88"/>
      <c r="F33" s="88"/>
      <c r="G33" s="88"/>
      <c r="H33" s="88"/>
      <c r="I33" s="88"/>
      <c r="J33" s="88"/>
      <c r="K33" s="63"/>
      <c r="L33" s="51"/>
      <c r="M33" s="51"/>
      <c r="N33" s="51"/>
      <c r="O33" s="51"/>
      <c r="P33" s="51"/>
    </row>
    <row r="34" spans="1:16" ht="12.75" customHeight="1">
      <c r="C34" s="13"/>
      <c r="D34" s="13"/>
      <c r="E34" s="13"/>
      <c r="F34" s="13"/>
      <c r="G34" s="13"/>
      <c r="H34" s="13"/>
      <c r="I34" s="13"/>
      <c r="J34" s="13"/>
      <c r="K34" s="9"/>
    </row>
    <row r="35" spans="1:16" ht="12.75" customHeight="1">
      <c r="C35" s="350"/>
      <c r="D35" s="16"/>
      <c r="E35" s="352"/>
      <c r="F35" s="352"/>
      <c r="G35" s="352"/>
      <c r="H35" s="352"/>
      <c r="I35" s="355"/>
      <c r="J35" s="356"/>
      <c r="K35" s="9"/>
    </row>
    <row r="36" spans="1:16" ht="12.75" customHeight="1">
      <c r="C36" s="352"/>
      <c r="D36" s="14"/>
      <c r="E36" s="355"/>
      <c r="F36" s="352"/>
      <c r="G36" s="352"/>
      <c r="H36" s="352"/>
      <c r="I36" s="352"/>
      <c r="J36" s="352"/>
      <c r="K36" s="9"/>
    </row>
    <row r="37" spans="1:16" ht="12.75" customHeight="1">
      <c r="C37" s="20"/>
      <c r="D37" s="14"/>
      <c r="E37" s="15"/>
      <c r="F37" s="15"/>
      <c r="G37" s="15"/>
      <c r="H37" s="15"/>
      <c r="I37" s="22"/>
      <c r="J37" s="12"/>
      <c r="K37" s="9"/>
    </row>
    <row r="38" spans="1:16" ht="12.75" customHeight="1">
      <c r="C38" s="350"/>
      <c r="D38" s="352"/>
      <c r="E38" s="352"/>
      <c r="F38" s="352"/>
      <c r="G38" s="352"/>
      <c r="H38" s="352"/>
      <c r="I38" s="352"/>
      <c r="J38" s="352"/>
      <c r="K38" s="9"/>
    </row>
    <row r="39" spans="1:16" ht="12.75" customHeight="1">
      <c r="C39" s="350"/>
      <c r="D39" s="352"/>
      <c r="E39" s="352"/>
      <c r="F39" s="352"/>
      <c r="G39" s="352"/>
      <c r="H39" s="352"/>
      <c r="I39" s="352"/>
      <c r="J39" s="352"/>
      <c r="K39" s="9"/>
    </row>
    <row r="40" spans="1:16" ht="12.75" customHeight="1">
      <c r="C40" s="350"/>
      <c r="D40" s="352"/>
      <c r="E40" s="352"/>
      <c r="F40" s="352"/>
      <c r="G40" s="352"/>
      <c r="H40" s="352"/>
      <c r="I40" s="352"/>
      <c r="J40" s="352"/>
      <c r="K40" s="9"/>
    </row>
    <row r="41" spans="1:16" ht="12.75" customHeight="1">
      <c r="C41" s="350"/>
      <c r="D41" s="352"/>
      <c r="E41" s="352"/>
      <c r="F41" s="352"/>
      <c r="G41" s="352"/>
      <c r="H41" s="352"/>
      <c r="I41" s="352"/>
      <c r="J41" s="352"/>
      <c r="K41" s="9"/>
    </row>
    <row r="42" spans="1:16" ht="12.75" customHeight="1">
      <c r="C42" s="20"/>
      <c r="D42" s="14"/>
      <c r="E42" s="15"/>
      <c r="F42" s="15"/>
      <c r="G42" s="15"/>
      <c r="H42" s="15"/>
      <c r="I42" s="22"/>
      <c r="J42" s="12"/>
      <c r="K42" s="9"/>
    </row>
    <row r="43" spans="1:16" ht="12.75" customHeight="1">
      <c r="C43" s="13"/>
      <c r="D43" s="13"/>
      <c r="E43" s="13"/>
      <c r="F43" s="13"/>
      <c r="G43" s="13"/>
      <c r="H43" s="350"/>
      <c r="I43" s="352"/>
      <c r="J43" s="353"/>
      <c r="K43" s="9"/>
    </row>
    <row r="44" spans="1:16" ht="12.75" customHeight="1">
      <c r="C44" s="16"/>
      <c r="D44" s="13"/>
      <c r="E44" s="13"/>
      <c r="F44" s="13"/>
      <c r="G44" s="13"/>
      <c r="H44" s="352"/>
      <c r="I44" s="352"/>
      <c r="J44" s="352"/>
      <c r="K44" s="9"/>
    </row>
    <row r="45" spans="1:16" ht="12.75" customHeight="1"/>
    <row r="46" spans="1:16" ht="12.75" customHeight="1"/>
    <row r="47" spans="1:16" ht="12.75" customHeight="1"/>
    <row r="48" spans="1:16" ht="12.75" customHeight="1"/>
    <row r="49" ht="12.75" customHeight="1"/>
    <row r="50" ht="12.75" customHeight="1"/>
    <row r="51" ht="12.75" customHeight="1"/>
    <row r="52" ht="12.75" customHeight="1"/>
    <row r="53" ht="12.75" customHeight="1"/>
    <row r="54" ht="12.75" customHeight="1"/>
    <row r="55" ht="12.75" customHeight="1"/>
    <row r="56" ht="12.75" customHeight="1"/>
    <row r="57" ht="12.75" customHeight="1"/>
    <row r="58" ht="12.75" customHeight="1"/>
    <row r="59" ht="12.75" customHeight="1"/>
    <row r="60" ht="12.75" customHeight="1"/>
    <row r="61" ht="12.75" customHeight="1"/>
    <row r="62" ht="12.75" customHeight="1"/>
    <row r="63" ht="19.5" customHeight="1"/>
    <row r="64" ht="12.75" customHeight="1"/>
    <row r="65" spans="1:7" ht="12.75" customHeight="1"/>
    <row r="66" spans="1:7" ht="12.75" customHeight="1">
      <c r="A66" s="11"/>
      <c r="B66" s="10"/>
      <c r="C66" s="10"/>
    </row>
    <row r="67" spans="1:7" ht="12.75" customHeight="1"/>
    <row r="68" spans="1:7" ht="12.75" customHeight="1"/>
    <row r="69" spans="1:7" ht="12.75" customHeight="1"/>
    <row r="70" spans="1:7" ht="12.75" customHeight="1"/>
    <row r="71" spans="1:7" ht="12.75" customHeight="1"/>
    <row r="72" spans="1:7" ht="12.75" customHeight="1"/>
    <row r="73" spans="1:7" ht="12.75" customHeight="1"/>
    <row r="74" spans="1:7" ht="12.75" customHeight="1"/>
    <row r="75" spans="1:7" ht="12.75" customHeight="1"/>
    <row r="76" spans="1:7" ht="12.75" customHeight="1"/>
    <row r="77" spans="1:7" ht="12.75" customHeight="1"/>
    <row r="78" spans="1:7" ht="12.75" customHeight="1"/>
    <row r="79" spans="1:7" ht="12.75" customHeight="1">
      <c r="A79" s="17"/>
      <c r="B79" s="18"/>
      <c r="C79" s="18"/>
      <c r="D79" s="18"/>
      <c r="E79" s="18"/>
      <c r="F79" s="18"/>
      <c r="G79" s="18"/>
    </row>
    <row r="80" spans="1:7" ht="12.75" customHeight="1">
      <c r="A80" s="18"/>
      <c r="B80" s="18"/>
      <c r="C80" s="18"/>
      <c r="D80" s="18"/>
      <c r="E80" s="18"/>
      <c r="F80" s="18"/>
      <c r="G80" s="18"/>
    </row>
    <row r="81" spans="1:7" ht="12.75" customHeight="1">
      <c r="A81" s="18"/>
      <c r="B81" s="18"/>
      <c r="C81" s="18"/>
      <c r="D81" s="18"/>
      <c r="E81" s="18"/>
      <c r="F81" s="18"/>
      <c r="G81" s="18"/>
    </row>
    <row r="82" spans="1:7" ht="12.75" customHeight="1">
      <c r="A82" s="18"/>
      <c r="B82" s="18"/>
      <c r="C82" s="18"/>
      <c r="D82" s="18"/>
      <c r="E82" s="18"/>
      <c r="F82" s="18"/>
      <c r="G82" s="18"/>
    </row>
    <row r="83" spans="1:7" ht="12.75" customHeight="1"/>
    <row r="84" spans="1:7" ht="12.75" customHeight="1"/>
    <row r="85" spans="1:7" ht="12.75" customHeight="1"/>
    <row r="86" spans="1:7" ht="12.75" customHeight="1"/>
    <row r="87" spans="1:7" ht="12.75" customHeight="1"/>
    <row r="88" spans="1:7" ht="12.75" customHeight="1"/>
    <row r="89" spans="1:7" ht="12.75" customHeight="1"/>
    <row r="90" spans="1:7" ht="12.75" customHeight="1"/>
    <row r="91" spans="1:7" ht="12.75" customHeight="1"/>
    <row r="92" spans="1:7" ht="12.75" customHeight="1"/>
    <row r="93" spans="1:7" ht="12.75" customHeight="1"/>
    <row r="94" spans="1:7" ht="12.75" customHeight="1"/>
    <row r="95" spans="1:7" ht="12.75" customHeight="1"/>
    <row r="96" spans="1:7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  <row r="998" ht="12.75" customHeight="1"/>
    <row r="999" ht="12.75" customHeight="1"/>
    <row r="1000" ht="12.75" customHeight="1"/>
    <row r="1001" ht="12.75" customHeight="1"/>
    <row r="1002" ht="12.75" customHeight="1"/>
  </sheetData>
  <mergeCells count="13">
    <mergeCell ref="B25:C25"/>
    <mergeCell ref="B26:C26"/>
    <mergeCell ref="A4:E4"/>
    <mergeCell ref="A5:E5"/>
    <mergeCell ref="A6:E6"/>
    <mergeCell ref="E8:J8"/>
    <mergeCell ref="A9:E9"/>
    <mergeCell ref="K9:P9"/>
    <mergeCell ref="K11:P11"/>
    <mergeCell ref="F13:J13"/>
    <mergeCell ref="F14:J14"/>
    <mergeCell ref="B21:C21"/>
    <mergeCell ref="F21:G21"/>
  </mergeCells>
  <pageMargins left="0.51181102362204722" right="0.51181102362204722" top="0.78740157480314965" bottom="0.78740157480314965" header="0" footer="0"/>
  <pageSetup paperSize="9" scale="12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4803FF-DC2D-49A3-A1FA-BEB4445B41F5}">
  <dimension ref="A3:Z997"/>
  <sheetViews>
    <sheetView view="pageBreakPreview" topLeftCell="A9" zoomScale="92" zoomScaleNormal="100" zoomScaleSheetLayoutView="92" workbookViewId="0">
      <selection activeCell="B21" sqref="B21:C21"/>
    </sheetView>
  </sheetViews>
  <sheetFormatPr defaultColWidth="14.42578125" defaultRowHeight="15" customHeight="1"/>
  <cols>
    <col min="1" max="1" width="13.140625" style="107" customWidth="1"/>
    <col min="2" max="2" width="25.42578125" style="107" customWidth="1"/>
    <col min="3" max="3" width="8.7109375" style="107" customWidth="1"/>
    <col min="4" max="4" width="26.7109375" style="107" customWidth="1"/>
    <col min="5" max="5" width="11.5703125" style="107" customWidth="1"/>
    <col min="6" max="6" width="25" style="107" customWidth="1"/>
    <col min="7" max="7" width="21.85546875" style="107" customWidth="1"/>
    <col min="8" max="9" width="8.7109375" style="107" customWidth="1"/>
    <col min="10" max="10" width="21.42578125" style="107" customWidth="1"/>
    <col min="11" max="26" width="8.7109375" style="107" customWidth="1"/>
    <col min="27" max="16384" width="14.42578125" style="107"/>
  </cols>
  <sheetData>
    <row r="3" spans="1:26" ht="18" customHeight="1">
      <c r="A3" s="475" t="s">
        <v>165</v>
      </c>
      <c r="B3" s="475"/>
      <c r="C3" s="475"/>
      <c r="D3" s="475"/>
      <c r="E3" s="475"/>
    </row>
    <row r="4" spans="1:26" ht="12.75" customHeight="1">
      <c r="A4" s="108"/>
      <c r="B4" s="108"/>
      <c r="C4" s="108"/>
      <c r="D4" s="108"/>
      <c r="E4" s="108"/>
    </row>
    <row r="5" spans="1:26" ht="12.75" customHeight="1">
      <c r="A5" s="476"/>
      <c r="B5" s="476"/>
      <c r="C5" s="476"/>
      <c r="D5" s="476"/>
      <c r="E5" s="476"/>
      <c r="F5" s="476"/>
      <c r="G5" s="476"/>
      <c r="H5" s="476"/>
      <c r="I5" s="476"/>
      <c r="J5" s="476"/>
    </row>
    <row r="6" spans="1:26" ht="18" customHeight="1">
      <c r="A6" s="477" t="s">
        <v>608</v>
      </c>
      <c r="B6" s="477"/>
      <c r="C6" s="477"/>
      <c r="D6" s="477"/>
      <c r="E6" s="477"/>
      <c r="K6" s="483"/>
      <c r="L6" s="483"/>
      <c r="M6" s="483"/>
      <c r="N6" s="483"/>
      <c r="O6" s="483"/>
      <c r="P6" s="483"/>
    </row>
    <row r="7" spans="1:26" ht="18" customHeight="1">
      <c r="A7" s="109"/>
      <c r="B7" s="109"/>
      <c r="C7" s="109"/>
      <c r="D7" s="109"/>
      <c r="E7" s="109"/>
      <c r="K7" s="110"/>
      <c r="L7" s="110"/>
      <c r="M7" s="110"/>
      <c r="N7" s="110"/>
      <c r="O7" s="110"/>
      <c r="P7" s="110"/>
    </row>
    <row r="8" spans="1:26" ht="12" customHeight="1" thickBot="1">
      <c r="C8" s="111"/>
      <c r="D8" s="108"/>
      <c r="E8" s="108"/>
      <c r="F8" s="108"/>
      <c r="G8" s="108"/>
      <c r="H8" s="108"/>
      <c r="I8" s="108"/>
      <c r="J8" s="108"/>
      <c r="K8" s="476"/>
      <c r="L8" s="476"/>
      <c r="M8" s="476"/>
      <c r="N8" s="476"/>
      <c r="O8" s="476"/>
      <c r="P8" s="476"/>
    </row>
    <row r="9" spans="1:26" ht="20.25" customHeight="1">
      <c r="B9" s="112" t="s">
        <v>28</v>
      </c>
      <c r="C9" s="113" t="s">
        <v>29</v>
      </c>
      <c r="D9" s="114">
        <v>3.5999999999999997E-2</v>
      </c>
      <c r="F9" s="115"/>
      <c r="G9" s="116"/>
      <c r="H9" s="117"/>
      <c r="I9" s="118"/>
      <c r="J9" s="118"/>
      <c r="K9" s="119"/>
    </row>
    <row r="10" spans="1:26" ht="20.25" customHeight="1">
      <c r="B10" s="120" t="s">
        <v>30</v>
      </c>
      <c r="C10" s="121" t="s">
        <v>31</v>
      </c>
      <c r="D10" s="122">
        <v>2.07E-2</v>
      </c>
      <c r="F10" s="485"/>
      <c r="G10" s="485"/>
      <c r="H10" s="485"/>
      <c r="I10" s="485"/>
      <c r="J10" s="485"/>
      <c r="K10" s="119"/>
    </row>
    <row r="11" spans="1:26" ht="22.5" customHeight="1">
      <c r="B11" s="120" t="s">
        <v>32</v>
      </c>
      <c r="C11" s="121" t="s">
        <v>33</v>
      </c>
      <c r="D11" s="122">
        <v>6.7000000000000004E-2</v>
      </c>
      <c r="F11" s="482"/>
      <c r="G11" s="482"/>
      <c r="H11" s="482"/>
      <c r="I11" s="482"/>
      <c r="J11" s="482"/>
      <c r="K11" s="119"/>
    </row>
    <row r="12" spans="1:26" ht="27" customHeight="1">
      <c r="B12" s="120" t="s">
        <v>34</v>
      </c>
      <c r="C12" s="121" t="s">
        <v>35</v>
      </c>
      <c r="D12" s="122">
        <v>5.0000000000000001E-3</v>
      </c>
      <c r="F12" s="115"/>
      <c r="G12" s="116"/>
      <c r="H12" s="117"/>
      <c r="I12" s="117"/>
      <c r="K12" s="119"/>
    </row>
    <row r="13" spans="1:26" ht="21.75" customHeight="1">
      <c r="B13" s="120" t="s">
        <v>36</v>
      </c>
      <c r="C13" s="121" t="s">
        <v>37</v>
      </c>
      <c r="D13" s="122">
        <v>0.05</v>
      </c>
      <c r="F13" s="115"/>
      <c r="G13" s="116"/>
      <c r="H13" s="117"/>
      <c r="I13" s="117"/>
      <c r="K13" s="119"/>
    </row>
    <row r="14" spans="1:26" ht="22.5" customHeight="1">
      <c r="A14" s="123"/>
      <c r="B14" s="124" t="s">
        <v>38</v>
      </c>
      <c r="C14" s="125"/>
      <c r="D14" s="126">
        <v>0</v>
      </c>
      <c r="E14" s="123"/>
      <c r="F14" s="115"/>
      <c r="G14" s="116"/>
      <c r="H14" s="117"/>
      <c r="I14" s="117"/>
      <c r="J14" s="123"/>
      <c r="K14" s="119"/>
      <c r="L14" s="123"/>
      <c r="M14" s="123"/>
      <c r="N14" s="123"/>
      <c r="O14" s="123"/>
      <c r="P14" s="123"/>
      <c r="Q14" s="123"/>
      <c r="R14" s="123"/>
      <c r="S14" s="123"/>
      <c r="T14" s="123"/>
      <c r="U14" s="123"/>
      <c r="V14" s="123"/>
      <c r="W14" s="123"/>
      <c r="X14" s="123"/>
      <c r="Y14" s="123"/>
      <c r="Z14" s="123"/>
    </row>
    <row r="15" spans="1:26" ht="19.5" customHeight="1">
      <c r="B15" s="124" t="s">
        <v>39</v>
      </c>
      <c r="C15" s="125"/>
      <c r="D15" s="126">
        <v>3.6499999999999998E-2</v>
      </c>
      <c r="F15" s="115"/>
      <c r="G15" s="116"/>
      <c r="H15" s="117"/>
      <c r="I15" s="117"/>
      <c r="J15" s="127"/>
      <c r="K15" s="119"/>
    </row>
    <row r="16" spans="1:26" ht="12.75" customHeight="1">
      <c r="B16" s="484" t="s">
        <v>40</v>
      </c>
      <c r="C16" s="484"/>
      <c r="D16" s="484"/>
      <c r="F16" s="128"/>
      <c r="G16" s="128"/>
      <c r="H16" s="129"/>
      <c r="I16" s="117"/>
      <c r="K16" s="119"/>
    </row>
    <row r="17" spans="1:15" ht="26.45" customHeight="1">
      <c r="B17" s="484" t="s">
        <v>41</v>
      </c>
      <c r="C17" s="484"/>
      <c r="D17" s="484"/>
      <c r="F17" s="115"/>
      <c r="G17" s="115"/>
      <c r="H17" s="128"/>
      <c r="I17" s="129"/>
      <c r="K17" s="119"/>
    </row>
    <row r="18" spans="1:15" ht="24" customHeight="1" thickBot="1">
      <c r="B18" s="478" t="s">
        <v>42</v>
      </c>
      <c r="C18" s="479"/>
      <c r="D18" s="130">
        <f>ROUND((((1+D9+D10)*(1+D11)*(1+D12))/(1-(D13+D14+D15))-1),2)</f>
        <v>0.24</v>
      </c>
      <c r="F18" s="480"/>
      <c r="G18" s="481"/>
      <c r="H18" s="131"/>
      <c r="I18" s="128"/>
      <c r="K18" s="119"/>
      <c r="L18" s="123"/>
      <c r="M18" s="123"/>
      <c r="N18" s="123"/>
      <c r="O18" s="123"/>
    </row>
    <row r="19" spans="1:15" ht="12.75" customHeight="1">
      <c r="G19" s="132"/>
      <c r="H19" s="128"/>
      <c r="I19" s="131"/>
      <c r="K19" s="119"/>
      <c r="L19" s="123"/>
      <c r="M19" s="123"/>
      <c r="N19" s="123"/>
      <c r="O19" s="123"/>
    </row>
    <row r="20" spans="1:15" ht="12.75" customHeight="1">
      <c r="G20" s="132"/>
      <c r="H20" s="128"/>
      <c r="I20" s="131"/>
      <c r="K20" s="119"/>
      <c r="L20" s="123"/>
      <c r="M20" s="123"/>
      <c r="N20" s="123"/>
      <c r="O20" s="123"/>
    </row>
    <row r="21" spans="1:15" ht="12.75" customHeight="1">
      <c r="A21" s="133"/>
      <c r="B21" s="402" t="s">
        <v>611</v>
      </c>
      <c r="C21" s="402"/>
      <c r="G21" s="134"/>
      <c r="H21" s="134"/>
      <c r="I21" s="134"/>
      <c r="J21" s="134"/>
      <c r="K21" s="119"/>
      <c r="L21" s="123"/>
      <c r="M21" s="115"/>
      <c r="N21" s="116"/>
      <c r="O21" s="117"/>
    </row>
    <row r="22" spans="1:15" ht="46.5" customHeight="1">
      <c r="B22" s="403" t="s">
        <v>612</v>
      </c>
      <c r="C22" s="403"/>
      <c r="D22" s="135"/>
      <c r="E22" s="135"/>
      <c r="F22" s="135"/>
      <c r="G22" s="135"/>
      <c r="H22" s="135"/>
      <c r="I22" s="135"/>
      <c r="J22" s="134"/>
      <c r="K22" s="119"/>
      <c r="L22" s="123"/>
      <c r="M22" s="115"/>
      <c r="N22" s="482"/>
      <c r="O22" s="117"/>
    </row>
    <row r="23" spans="1:15" ht="12.75" customHeight="1">
      <c r="C23" s="134"/>
      <c r="D23" s="135"/>
      <c r="E23" s="135"/>
      <c r="F23" s="135"/>
      <c r="G23" s="135"/>
      <c r="H23" s="135"/>
      <c r="I23" s="135"/>
      <c r="J23" s="134"/>
      <c r="K23" s="119"/>
      <c r="L23" s="123"/>
      <c r="M23" s="115"/>
      <c r="N23" s="482"/>
      <c r="O23" s="117"/>
    </row>
    <row r="24" spans="1:15" ht="12.75" customHeight="1">
      <c r="C24" s="134"/>
      <c r="D24" s="135"/>
      <c r="E24" s="135"/>
      <c r="F24" s="135"/>
      <c r="G24" s="135"/>
      <c r="H24" s="135"/>
      <c r="I24" s="135"/>
      <c r="J24" s="134"/>
      <c r="K24" s="119"/>
      <c r="L24" s="123"/>
      <c r="M24" s="115"/>
      <c r="N24" s="482"/>
      <c r="O24" s="117"/>
    </row>
    <row r="25" spans="1:15" ht="12.75" customHeight="1">
      <c r="C25" s="134"/>
      <c r="D25" s="135"/>
      <c r="E25" s="135"/>
      <c r="F25" s="135"/>
      <c r="G25" s="135"/>
      <c r="H25" s="135"/>
      <c r="I25" s="135"/>
      <c r="J25" s="134"/>
      <c r="K25" s="119"/>
      <c r="L25" s="123"/>
      <c r="M25" s="115"/>
      <c r="N25" s="482"/>
      <c r="O25" s="117"/>
    </row>
    <row r="26" spans="1:15" ht="12.75" customHeight="1">
      <c r="C26" s="134"/>
      <c r="D26" s="135"/>
      <c r="E26" s="135"/>
      <c r="F26" s="135"/>
      <c r="G26" s="135"/>
      <c r="H26" s="135"/>
      <c r="I26" s="135"/>
      <c r="J26" s="134"/>
      <c r="K26" s="119"/>
      <c r="L26" s="123"/>
      <c r="M26" s="115"/>
      <c r="N26" s="482"/>
      <c r="O26" s="117"/>
    </row>
    <row r="27" spans="1:15" ht="12.75" customHeight="1">
      <c r="C27" s="134"/>
      <c r="D27" s="135"/>
      <c r="E27" s="135"/>
      <c r="F27" s="135"/>
      <c r="G27" s="135"/>
      <c r="H27" s="135"/>
      <c r="I27" s="135"/>
      <c r="J27" s="134"/>
      <c r="K27" s="119"/>
      <c r="L27" s="123"/>
      <c r="M27" s="115"/>
      <c r="N27" s="482"/>
      <c r="O27" s="117"/>
    </row>
    <row r="28" spans="1:15" ht="12.75" customHeight="1">
      <c r="C28" s="142"/>
      <c r="D28" s="135"/>
      <c r="E28" s="135"/>
      <c r="F28" s="135"/>
      <c r="G28" s="135"/>
      <c r="H28" s="135"/>
      <c r="I28" s="135"/>
      <c r="J28" s="135"/>
      <c r="K28" s="119"/>
    </row>
    <row r="29" spans="1:15" ht="12.75" customHeight="1">
      <c r="C29" s="136"/>
      <c r="D29" s="136"/>
      <c r="E29" s="136"/>
      <c r="F29" s="136"/>
      <c r="G29" s="136"/>
      <c r="H29" s="136"/>
      <c r="I29" s="136"/>
      <c r="J29" s="136"/>
      <c r="K29" s="119"/>
    </row>
    <row r="30" spans="1:15" ht="12.75" customHeight="1">
      <c r="C30" s="351"/>
      <c r="D30" s="142"/>
      <c r="E30" s="135"/>
      <c r="F30" s="135"/>
      <c r="G30" s="135"/>
      <c r="H30" s="135"/>
      <c r="I30" s="359"/>
      <c r="J30" s="360"/>
      <c r="K30" s="119"/>
    </row>
    <row r="31" spans="1:15" ht="12.75" customHeight="1">
      <c r="C31" s="135"/>
      <c r="D31" s="137"/>
      <c r="E31" s="359"/>
      <c r="F31" s="135"/>
      <c r="G31" s="135"/>
      <c r="H31" s="135"/>
      <c r="I31" s="135"/>
      <c r="J31" s="135"/>
      <c r="K31" s="119"/>
    </row>
    <row r="32" spans="1:15" ht="12.75" customHeight="1">
      <c r="C32" s="138"/>
      <c r="D32" s="137"/>
      <c r="E32" s="139"/>
      <c r="F32" s="139"/>
      <c r="G32" s="139"/>
      <c r="H32" s="139"/>
      <c r="I32" s="140"/>
      <c r="J32" s="141"/>
      <c r="K32" s="119"/>
    </row>
    <row r="33" spans="3:11" ht="12.75" customHeight="1">
      <c r="C33" s="351"/>
      <c r="D33" s="135"/>
      <c r="E33" s="135"/>
      <c r="F33" s="135"/>
      <c r="G33" s="135"/>
      <c r="H33" s="135"/>
      <c r="I33" s="135"/>
      <c r="J33" s="135"/>
      <c r="K33" s="119"/>
    </row>
    <row r="34" spans="3:11" ht="12.75" customHeight="1">
      <c r="C34" s="351"/>
      <c r="D34" s="135"/>
      <c r="E34" s="135"/>
      <c r="F34" s="135"/>
      <c r="G34" s="135"/>
      <c r="H34" s="135"/>
      <c r="I34" s="135"/>
      <c r="J34" s="135"/>
      <c r="K34" s="119"/>
    </row>
    <row r="35" spans="3:11" ht="12.75" customHeight="1">
      <c r="C35" s="351"/>
      <c r="D35" s="135"/>
      <c r="E35" s="135"/>
      <c r="F35" s="135"/>
      <c r="G35" s="135"/>
      <c r="H35" s="135"/>
      <c r="I35" s="135"/>
      <c r="J35" s="135"/>
      <c r="K35" s="119"/>
    </row>
    <row r="36" spans="3:11" ht="12.75" customHeight="1">
      <c r="C36" s="351"/>
      <c r="D36" s="135"/>
      <c r="E36" s="135"/>
      <c r="F36" s="135"/>
      <c r="G36" s="135"/>
      <c r="H36" s="135"/>
      <c r="I36" s="135"/>
      <c r="J36" s="135"/>
      <c r="K36" s="119"/>
    </row>
    <row r="37" spans="3:11" ht="12.75" customHeight="1">
      <c r="C37" s="138"/>
      <c r="D37" s="137"/>
      <c r="E37" s="139"/>
      <c r="F37" s="139"/>
      <c r="G37" s="139"/>
      <c r="H37" s="139"/>
      <c r="I37" s="140"/>
      <c r="J37" s="141"/>
      <c r="K37" s="119"/>
    </row>
    <row r="38" spans="3:11" ht="12.75" customHeight="1">
      <c r="C38" s="136"/>
      <c r="D38" s="136"/>
      <c r="E38" s="136"/>
      <c r="F38" s="136"/>
      <c r="G38" s="136"/>
      <c r="H38" s="351"/>
      <c r="I38" s="135"/>
      <c r="J38" s="361"/>
      <c r="K38" s="119"/>
    </row>
    <row r="39" spans="3:11" ht="12.75" customHeight="1">
      <c r="C39" s="142"/>
      <c r="D39" s="136"/>
      <c r="E39" s="136"/>
      <c r="F39" s="136"/>
      <c r="G39" s="136"/>
      <c r="H39" s="135"/>
      <c r="I39" s="135"/>
      <c r="J39" s="135"/>
      <c r="K39" s="119"/>
    </row>
    <row r="40" spans="3:11" ht="12.75" customHeight="1"/>
    <row r="41" spans="3:11" ht="12.75" customHeight="1"/>
    <row r="42" spans="3:11" ht="12.75" customHeight="1"/>
    <row r="43" spans="3:11" ht="12.75" customHeight="1"/>
    <row r="44" spans="3:11" ht="12.75" customHeight="1"/>
    <row r="45" spans="3:11" ht="12.75" customHeight="1"/>
    <row r="46" spans="3:11" ht="12.75" customHeight="1"/>
    <row r="47" spans="3:11" ht="12.75" customHeight="1"/>
    <row r="48" spans="3:11" ht="12.75" customHeight="1"/>
    <row r="49" spans="1:3" ht="12.75" customHeight="1"/>
    <row r="50" spans="1:3" ht="12.75" customHeight="1"/>
    <row r="51" spans="1:3" ht="12.75" customHeight="1"/>
    <row r="52" spans="1:3" ht="12.75" customHeight="1"/>
    <row r="53" spans="1:3" ht="12.75" customHeight="1"/>
    <row r="54" spans="1:3" ht="12.75" customHeight="1"/>
    <row r="55" spans="1:3" ht="12.75" customHeight="1"/>
    <row r="56" spans="1:3" ht="12.75" customHeight="1"/>
    <row r="57" spans="1:3" ht="12.75" customHeight="1"/>
    <row r="58" spans="1:3" ht="19.5" customHeight="1"/>
    <row r="59" spans="1:3" ht="12.75" customHeight="1"/>
    <row r="60" spans="1:3" ht="12.75" customHeight="1"/>
    <row r="61" spans="1:3" ht="12.75" customHeight="1">
      <c r="A61" s="133"/>
      <c r="B61" s="128"/>
      <c r="C61" s="128"/>
    </row>
    <row r="62" spans="1:3" ht="12.75" customHeight="1"/>
    <row r="63" spans="1:3" ht="12.75" customHeight="1"/>
    <row r="64" spans="1:3" ht="12.75" customHeight="1"/>
    <row r="65" spans="1:7" ht="12.75" customHeight="1"/>
    <row r="66" spans="1:7" ht="12.75" customHeight="1"/>
    <row r="67" spans="1:7" ht="12.75" customHeight="1"/>
    <row r="68" spans="1:7" ht="12.75" customHeight="1"/>
    <row r="69" spans="1:7" ht="12.75" customHeight="1"/>
    <row r="70" spans="1:7" ht="12.75" customHeight="1"/>
    <row r="71" spans="1:7" ht="12.75" customHeight="1"/>
    <row r="72" spans="1:7" ht="12.75" customHeight="1"/>
    <row r="73" spans="1:7" ht="12.75" customHeight="1"/>
    <row r="74" spans="1:7" ht="12.75" customHeight="1">
      <c r="A74" s="143"/>
      <c r="B74" s="144"/>
      <c r="C74" s="144"/>
      <c r="D74" s="144"/>
      <c r="E74" s="144"/>
      <c r="F74" s="144"/>
      <c r="G74" s="144"/>
    </row>
    <row r="75" spans="1:7" ht="12.75" customHeight="1">
      <c r="A75" s="144"/>
      <c r="B75" s="144"/>
      <c r="C75" s="144"/>
      <c r="D75" s="144"/>
      <c r="E75" s="144"/>
      <c r="F75" s="144"/>
      <c r="G75" s="144"/>
    </row>
    <row r="76" spans="1:7" ht="12.75" customHeight="1">
      <c r="A76" s="144"/>
      <c r="B76" s="144"/>
      <c r="C76" s="144"/>
      <c r="D76" s="144"/>
      <c r="E76" s="144"/>
      <c r="F76" s="144"/>
      <c r="G76" s="144"/>
    </row>
    <row r="77" spans="1:7" ht="12.75" customHeight="1">
      <c r="A77" s="144"/>
      <c r="B77" s="144"/>
      <c r="C77" s="144"/>
      <c r="D77" s="144"/>
      <c r="E77" s="144"/>
      <c r="F77" s="144"/>
      <c r="G77" s="144"/>
    </row>
    <row r="78" spans="1:7" ht="12.75" customHeight="1"/>
    <row r="79" spans="1:7" ht="12.75" customHeight="1"/>
    <row r="80" spans="1:7" ht="12.75" customHeight="1"/>
    <row r="81" ht="12.75" customHeight="1"/>
    <row r="82" ht="12.75" customHeight="1"/>
    <row r="83" ht="12.75" customHeight="1"/>
    <row r="84" ht="12.75" customHeight="1"/>
    <row r="85" ht="12.75" customHeight="1"/>
    <row r="86" ht="12.75" customHeight="1"/>
    <row r="87" ht="12.75" customHeight="1"/>
    <row r="88" ht="12.75" customHeight="1"/>
    <row r="89" ht="12.75" customHeight="1"/>
    <row r="90" ht="12.75" customHeight="1"/>
    <row r="91" ht="12.75" customHeight="1"/>
    <row r="92" ht="12.75" customHeight="1"/>
    <row r="93" ht="12.75" customHeight="1"/>
    <row r="94" ht="12.75" customHeight="1"/>
    <row r="95" ht="12.75" customHeight="1"/>
    <row r="96" ht="12.75" customHeight="1"/>
    <row r="97" ht="12.75" customHeight="1"/>
    <row r="98" ht="12.75" customHeight="1"/>
    <row r="99" ht="12.75" customHeight="1"/>
    <row r="100" ht="12.75" customHeight="1"/>
    <row r="101" ht="12.75" customHeight="1"/>
    <row r="102" ht="12.75" customHeight="1"/>
    <row r="103" ht="12.75" customHeight="1"/>
    <row r="104" ht="12.75" customHeight="1"/>
    <row r="105" ht="12.75" customHeight="1"/>
    <row r="106" ht="12.75" customHeight="1"/>
    <row r="107" ht="12.75" customHeight="1"/>
    <row r="108" ht="12.75" customHeight="1"/>
    <row r="109" ht="12.75" customHeight="1"/>
    <row r="110" ht="12.75" customHeight="1"/>
    <row r="111" ht="12.75" customHeight="1"/>
    <row r="112" ht="12.75" customHeight="1"/>
    <row r="113" ht="12.75" customHeight="1"/>
    <row r="114" ht="12.75" customHeight="1"/>
    <row r="115" ht="12.75" customHeight="1"/>
    <row r="116" ht="12.75" customHeight="1"/>
    <row r="117" ht="12.75" customHeight="1"/>
    <row r="118" ht="12.75" customHeight="1"/>
    <row r="119" ht="12.75" customHeight="1"/>
    <row r="120" ht="12.75" customHeight="1"/>
    <row r="121" ht="12.75" customHeight="1"/>
    <row r="122" ht="12.75" customHeight="1"/>
    <row r="123" ht="12.75" customHeight="1"/>
    <row r="124" ht="12.75" customHeight="1"/>
    <row r="125" ht="12.75" customHeight="1"/>
    <row r="126" ht="12.75" customHeight="1"/>
    <row r="127" ht="12.75" customHeight="1"/>
    <row r="128" ht="12.75" customHeight="1"/>
    <row r="129" ht="12.75" customHeight="1"/>
    <row r="130" ht="12.75" customHeight="1"/>
    <row r="131" ht="12.75" customHeight="1"/>
    <row r="132" ht="12.75" customHeight="1"/>
    <row r="133" ht="12.75" customHeight="1"/>
    <row r="134" ht="12.75" customHeight="1"/>
    <row r="135" ht="12.75" customHeight="1"/>
    <row r="136" ht="12.75" customHeight="1"/>
    <row r="137" ht="12.75" customHeight="1"/>
    <row r="138" ht="12.75" customHeight="1"/>
    <row r="139" ht="12.75" customHeight="1"/>
    <row r="140" ht="12.75" customHeight="1"/>
    <row r="141" ht="12.75" customHeight="1"/>
    <row r="142" ht="12.75" customHeight="1"/>
    <row r="143" ht="12.75" customHeight="1"/>
    <row r="144" ht="12.75" customHeight="1"/>
    <row r="145" ht="12.75" customHeight="1"/>
    <row r="146" ht="12.75" customHeight="1"/>
    <row r="147" ht="12.75" customHeight="1"/>
    <row r="148" ht="12.75" customHeight="1"/>
    <row r="149" ht="12.75" customHeight="1"/>
    <row r="150" ht="12.75" customHeight="1"/>
    <row r="151" ht="12.75" customHeight="1"/>
    <row r="152" ht="12.75" customHeight="1"/>
    <row r="153" ht="12.75" customHeight="1"/>
    <row r="154" ht="12.75" customHeight="1"/>
    <row r="155" ht="12.75" customHeight="1"/>
    <row r="156" ht="12.75" customHeight="1"/>
    <row r="157" ht="12.75" customHeight="1"/>
    <row r="158" ht="12.75" customHeight="1"/>
    <row r="159" ht="12.75" customHeight="1"/>
    <row r="160" ht="12.75" customHeight="1"/>
    <row r="161" ht="12.75" customHeight="1"/>
    <row r="162" ht="12.75" customHeight="1"/>
    <row r="163" ht="12.75" customHeight="1"/>
    <row r="164" ht="12.75" customHeight="1"/>
    <row r="165" ht="12.75" customHeight="1"/>
    <row r="166" ht="12.75" customHeight="1"/>
    <row r="167" ht="12.75" customHeight="1"/>
    <row r="168" ht="12.75" customHeight="1"/>
    <row r="169" ht="12.75" customHeight="1"/>
    <row r="170" ht="12.75" customHeight="1"/>
    <row r="171" ht="12.75" customHeight="1"/>
    <row r="172" ht="12.75" customHeight="1"/>
    <row r="173" ht="12.75" customHeight="1"/>
    <row r="174" ht="12.75" customHeight="1"/>
    <row r="175" ht="12.75" customHeight="1"/>
    <row r="176" ht="12.75" customHeight="1"/>
    <row r="177" ht="12.75" customHeight="1"/>
    <row r="178" ht="12.75" customHeight="1"/>
    <row r="179" ht="12.75" customHeight="1"/>
    <row r="180" ht="12.75" customHeight="1"/>
    <row r="181" ht="12.75" customHeight="1"/>
    <row r="182" ht="12.75" customHeight="1"/>
    <row r="183" ht="12.75" customHeight="1"/>
    <row r="184" ht="12.75" customHeight="1"/>
    <row r="185" ht="12.75" customHeight="1"/>
    <row r="186" ht="12.75" customHeight="1"/>
    <row r="187" ht="12.75" customHeight="1"/>
    <row r="188" ht="12.75" customHeight="1"/>
    <row r="189" ht="12.75" customHeight="1"/>
    <row r="190" ht="12.75" customHeight="1"/>
    <row r="191" ht="12.75" customHeight="1"/>
    <row r="192" ht="12.75" customHeight="1"/>
    <row r="193" ht="12.75" customHeight="1"/>
    <row r="194" ht="12.75" customHeight="1"/>
    <row r="195" ht="12.75" customHeight="1"/>
    <row r="196" ht="12.75" customHeight="1"/>
    <row r="197" ht="12.75" customHeight="1"/>
    <row r="198" ht="12.75" customHeight="1"/>
    <row r="199" ht="12.75" customHeight="1"/>
    <row r="200" ht="12.75" customHeight="1"/>
    <row r="201" ht="12.75" customHeight="1"/>
    <row r="202" ht="12.75" customHeight="1"/>
    <row r="203" ht="12.75" customHeight="1"/>
    <row r="204" ht="12.75" customHeight="1"/>
    <row r="205" ht="12.75" customHeight="1"/>
    <row r="206" ht="12.75" customHeight="1"/>
    <row r="207" ht="12.75" customHeight="1"/>
    <row r="208" ht="12.75" customHeight="1"/>
    <row r="209" ht="12.75" customHeight="1"/>
    <row r="210" ht="12.75" customHeight="1"/>
    <row r="211" ht="12.75" customHeight="1"/>
    <row r="212" ht="12.75" customHeight="1"/>
    <row r="213" ht="12.75" customHeight="1"/>
    <row r="214" ht="12.75" customHeight="1"/>
    <row r="215" ht="12.75" customHeight="1"/>
    <row r="216" ht="12.75" customHeight="1"/>
    <row r="217" ht="12.75" customHeight="1"/>
    <row r="218" ht="12.75" customHeight="1"/>
    <row r="219" ht="12.75" customHeight="1"/>
    <row r="220" ht="12.75" customHeight="1"/>
    <row r="221" ht="12.75" customHeight="1"/>
    <row r="222" ht="12.75" customHeight="1"/>
    <row r="223" ht="12.75" customHeight="1"/>
    <row r="224" ht="12.75" customHeight="1"/>
    <row r="225" ht="12.75" customHeight="1"/>
    <row r="226" ht="12.75" customHeight="1"/>
    <row r="227" ht="12.75" customHeight="1"/>
    <row r="228" ht="12.75" customHeight="1"/>
    <row r="229" ht="12.75" customHeight="1"/>
    <row r="230" ht="12.75" customHeight="1"/>
    <row r="231" ht="12.75" customHeight="1"/>
    <row r="232" ht="12.75" customHeight="1"/>
    <row r="233" ht="12.75" customHeight="1"/>
    <row r="234" ht="12.75" customHeight="1"/>
    <row r="235" ht="12.75" customHeight="1"/>
    <row r="236" ht="12.75" customHeight="1"/>
    <row r="237" ht="12.75" customHeight="1"/>
    <row r="238" ht="12.75" customHeight="1"/>
    <row r="239" ht="12.75" customHeight="1"/>
    <row r="240" ht="12.75" customHeight="1"/>
    <row r="241" ht="12.75" customHeight="1"/>
    <row r="242" ht="12.75" customHeight="1"/>
    <row r="243" ht="12.75" customHeight="1"/>
    <row r="244" ht="12.75" customHeight="1"/>
    <row r="245" ht="12.75" customHeight="1"/>
    <row r="246" ht="12.75" customHeight="1"/>
    <row r="247" ht="12.75" customHeight="1"/>
    <row r="248" ht="12.75" customHeight="1"/>
    <row r="249" ht="12.75" customHeight="1"/>
    <row r="250" ht="12.75" customHeight="1"/>
    <row r="251" ht="12.75" customHeight="1"/>
    <row r="252" ht="12.75" customHeight="1"/>
    <row r="253" ht="12.75" customHeight="1"/>
    <row r="254" ht="12.75" customHeight="1"/>
    <row r="255" ht="12.75" customHeight="1"/>
    <row r="256" ht="12.75" customHeight="1"/>
    <row r="257" ht="12.75" customHeight="1"/>
    <row r="258" ht="12.75" customHeight="1"/>
    <row r="259" ht="12.75" customHeight="1"/>
    <row r="260" ht="12.75" customHeight="1"/>
    <row r="261" ht="12.75" customHeight="1"/>
    <row r="262" ht="12.75" customHeight="1"/>
    <row r="263" ht="12.75" customHeight="1"/>
    <row r="264" ht="12.75" customHeight="1"/>
    <row r="265" ht="12.75" customHeight="1"/>
    <row r="266" ht="12.75" customHeight="1"/>
    <row r="267" ht="12.75" customHeight="1"/>
    <row r="268" ht="12.75" customHeight="1"/>
    <row r="269" ht="12.75" customHeight="1"/>
    <row r="270" ht="12.75" customHeight="1"/>
    <row r="271" ht="12.75" customHeight="1"/>
    <row r="272" ht="12.75" customHeight="1"/>
    <row r="273" ht="12.75" customHeight="1"/>
    <row r="274" ht="12.75" customHeight="1"/>
    <row r="275" ht="12.75" customHeight="1"/>
    <row r="276" ht="12.75" customHeight="1"/>
    <row r="277" ht="12.75" customHeight="1"/>
    <row r="278" ht="12.75" customHeight="1"/>
    <row r="279" ht="12.75" customHeight="1"/>
    <row r="280" ht="12.75" customHeight="1"/>
    <row r="281" ht="12.75" customHeight="1"/>
    <row r="282" ht="12.75" customHeight="1"/>
    <row r="283" ht="12.75" customHeight="1"/>
    <row r="284" ht="12.75" customHeight="1"/>
    <row r="285" ht="12.75" customHeight="1"/>
    <row r="286" ht="12.75" customHeight="1"/>
    <row r="287" ht="12.75" customHeight="1"/>
    <row r="288" ht="12.75" customHeight="1"/>
    <row r="289" ht="12.75" customHeight="1"/>
    <row r="290" ht="12.75" customHeight="1"/>
    <row r="291" ht="12.75" customHeight="1"/>
    <row r="292" ht="12.75" customHeight="1"/>
    <row r="293" ht="12.75" customHeight="1"/>
    <row r="294" ht="12.75" customHeight="1"/>
    <row r="295" ht="12.75" customHeight="1"/>
    <row r="296" ht="12.75" customHeight="1"/>
    <row r="297" ht="12.75" customHeight="1"/>
    <row r="298" ht="12.75" customHeight="1"/>
    <row r="299" ht="12.75" customHeight="1"/>
    <row r="300" ht="12.75" customHeight="1"/>
    <row r="301" ht="12.75" customHeight="1"/>
    <row r="302" ht="12.75" customHeight="1"/>
    <row r="303" ht="12.75" customHeight="1"/>
    <row r="304" ht="12.75" customHeight="1"/>
    <row r="305" ht="12.75" customHeight="1"/>
    <row r="306" ht="12.75" customHeight="1"/>
    <row r="307" ht="12.75" customHeight="1"/>
    <row r="308" ht="12.75" customHeight="1"/>
    <row r="309" ht="12.75" customHeight="1"/>
    <row r="310" ht="12.75" customHeight="1"/>
    <row r="311" ht="12.75" customHeight="1"/>
    <row r="312" ht="12.75" customHeight="1"/>
    <row r="313" ht="12.75" customHeight="1"/>
    <row r="314" ht="12.75" customHeight="1"/>
    <row r="315" ht="12.75" customHeight="1"/>
    <row r="316" ht="12.75" customHeight="1"/>
    <row r="317" ht="12.75" customHeight="1"/>
    <row r="318" ht="12.75" customHeight="1"/>
    <row r="319" ht="12.75" customHeight="1"/>
    <row r="320" ht="12.75" customHeight="1"/>
    <row r="321" ht="12.75" customHeight="1"/>
    <row r="322" ht="12.75" customHeight="1"/>
    <row r="323" ht="12.75" customHeight="1"/>
    <row r="324" ht="12.75" customHeight="1"/>
    <row r="325" ht="12.75" customHeight="1"/>
    <row r="326" ht="12.75" customHeight="1"/>
    <row r="327" ht="12.75" customHeight="1"/>
    <row r="328" ht="12.75" customHeight="1"/>
    <row r="329" ht="12.75" customHeight="1"/>
    <row r="330" ht="12.75" customHeight="1"/>
    <row r="331" ht="12.75" customHeight="1"/>
    <row r="332" ht="12.75" customHeight="1"/>
    <row r="333" ht="12.75" customHeight="1"/>
    <row r="334" ht="12.75" customHeight="1"/>
    <row r="335" ht="12.75" customHeight="1"/>
    <row r="336" ht="12.75" customHeight="1"/>
    <row r="337" ht="12.75" customHeight="1"/>
    <row r="338" ht="12.75" customHeight="1"/>
    <row r="339" ht="12.75" customHeight="1"/>
    <row r="340" ht="12.75" customHeight="1"/>
    <row r="341" ht="12.75" customHeight="1"/>
    <row r="342" ht="12.75" customHeight="1"/>
    <row r="343" ht="12.75" customHeight="1"/>
    <row r="344" ht="12.75" customHeight="1"/>
    <row r="345" ht="12.75" customHeight="1"/>
    <row r="346" ht="12.75" customHeight="1"/>
    <row r="347" ht="12.75" customHeight="1"/>
    <row r="348" ht="12.75" customHeight="1"/>
    <row r="349" ht="12.75" customHeight="1"/>
    <row r="350" ht="12.75" customHeight="1"/>
    <row r="351" ht="12.75" customHeight="1"/>
    <row r="352" ht="12.75" customHeight="1"/>
    <row r="353" ht="12.75" customHeight="1"/>
    <row r="354" ht="12.75" customHeight="1"/>
    <row r="355" ht="12.75" customHeight="1"/>
    <row r="356" ht="12.75" customHeight="1"/>
    <row r="357" ht="12.75" customHeight="1"/>
    <row r="358" ht="12.75" customHeight="1"/>
    <row r="359" ht="12.75" customHeight="1"/>
    <row r="360" ht="12.75" customHeight="1"/>
    <row r="361" ht="12.75" customHeight="1"/>
    <row r="362" ht="12.75" customHeight="1"/>
    <row r="363" ht="12.75" customHeight="1"/>
    <row r="364" ht="12.75" customHeight="1"/>
    <row r="365" ht="12.75" customHeight="1"/>
    <row r="366" ht="12.75" customHeight="1"/>
    <row r="367" ht="12.75" customHeight="1"/>
    <row r="368" ht="12.75" customHeight="1"/>
    <row r="369" ht="12.75" customHeight="1"/>
    <row r="370" ht="12.75" customHeight="1"/>
    <row r="371" ht="12.75" customHeight="1"/>
    <row r="372" ht="12.75" customHeight="1"/>
    <row r="373" ht="12.75" customHeight="1"/>
    <row r="374" ht="12.75" customHeight="1"/>
    <row r="375" ht="12.75" customHeight="1"/>
    <row r="376" ht="12.75" customHeight="1"/>
    <row r="377" ht="12.75" customHeight="1"/>
    <row r="378" ht="12.75" customHeight="1"/>
    <row r="379" ht="12.75" customHeight="1"/>
    <row r="380" ht="12.75" customHeight="1"/>
    <row r="381" ht="12.75" customHeight="1"/>
    <row r="382" ht="12.75" customHeight="1"/>
    <row r="383" ht="12.75" customHeight="1"/>
    <row r="384" ht="12.75" customHeight="1"/>
    <row r="385" ht="12.75" customHeight="1"/>
    <row r="386" ht="12.75" customHeight="1"/>
    <row r="387" ht="12.75" customHeight="1"/>
    <row r="388" ht="12.75" customHeight="1"/>
    <row r="389" ht="12.75" customHeight="1"/>
    <row r="390" ht="12.75" customHeight="1"/>
    <row r="391" ht="12.75" customHeight="1"/>
    <row r="392" ht="12.75" customHeight="1"/>
    <row r="393" ht="12.75" customHeight="1"/>
    <row r="394" ht="12.75" customHeight="1"/>
    <row r="395" ht="12.75" customHeight="1"/>
    <row r="396" ht="12.75" customHeight="1"/>
    <row r="397" ht="12.75" customHeight="1"/>
    <row r="398" ht="12.75" customHeight="1"/>
    <row r="399" ht="12.75" customHeight="1"/>
    <row r="400" ht="12.75" customHeight="1"/>
    <row r="401" ht="12.75" customHeight="1"/>
    <row r="402" ht="12.75" customHeight="1"/>
    <row r="403" ht="12.75" customHeight="1"/>
    <row r="404" ht="12.75" customHeight="1"/>
    <row r="405" ht="12.75" customHeight="1"/>
    <row r="406" ht="12.75" customHeight="1"/>
    <row r="407" ht="12.75" customHeight="1"/>
    <row r="408" ht="12.75" customHeight="1"/>
    <row r="409" ht="12.75" customHeight="1"/>
    <row r="410" ht="12.75" customHeight="1"/>
    <row r="411" ht="12.75" customHeight="1"/>
    <row r="412" ht="12.75" customHeight="1"/>
    <row r="413" ht="12.75" customHeight="1"/>
    <row r="414" ht="12.75" customHeight="1"/>
    <row r="415" ht="12.75" customHeight="1"/>
    <row r="416" ht="12.75" customHeight="1"/>
    <row r="417" ht="12.75" customHeight="1"/>
    <row r="418" ht="12.75" customHeight="1"/>
    <row r="419" ht="12.75" customHeight="1"/>
    <row r="420" ht="12.75" customHeight="1"/>
    <row r="421" ht="12.75" customHeight="1"/>
    <row r="422" ht="12.75" customHeight="1"/>
    <row r="423" ht="12.75" customHeight="1"/>
    <row r="424" ht="12.75" customHeight="1"/>
    <row r="425" ht="12.75" customHeight="1"/>
    <row r="426" ht="12.75" customHeight="1"/>
    <row r="427" ht="12.75" customHeight="1"/>
    <row r="428" ht="12.75" customHeight="1"/>
    <row r="429" ht="12.75" customHeight="1"/>
    <row r="430" ht="12.75" customHeight="1"/>
    <row r="431" ht="12.75" customHeight="1"/>
    <row r="432" ht="12.75" customHeight="1"/>
    <row r="433" ht="12.75" customHeight="1"/>
    <row r="434" ht="12.75" customHeight="1"/>
    <row r="435" ht="12.75" customHeight="1"/>
    <row r="436" ht="12.75" customHeight="1"/>
    <row r="437" ht="12.75" customHeight="1"/>
    <row r="438" ht="12.75" customHeight="1"/>
    <row r="439" ht="12.75" customHeight="1"/>
    <row r="440" ht="12.75" customHeight="1"/>
    <row r="441" ht="12.75" customHeight="1"/>
    <row r="442" ht="12.75" customHeight="1"/>
    <row r="443" ht="12.75" customHeight="1"/>
    <row r="444" ht="12.75" customHeight="1"/>
    <row r="445" ht="12.75" customHeight="1"/>
    <row r="446" ht="12.75" customHeight="1"/>
    <row r="447" ht="12.75" customHeight="1"/>
    <row r="448" ht="12.75" customHeight="1"/>
    <row r="449" ht="12.75" customHeight="1"/>
    <row r="450" ht="12.75" customHeight="1"/>
    <row r="451" ht="12.75" customHeight="1"/>
    <row r="452" ht="12.75" customHeight="1"/>
    <row r="453" ht="12.75" customHeight="1"/>
    <row r="454" ht="12.75" customHeight="1"/>
    <row r="455" ht="12.75" customHeight="1"/>
    <row r="456" ht="12.75" customHeight="1"/>
    <row r="457" ht="12.75" customHeight="1"/>
    <row r="458" ht="12.75" customHeight="1"/>
    <row r="459" ht="12.75" customHeight="1"/>
    <row r="460" ht="12.75" customHeight="1"/>
    <row r="461" ht="12.75" customHeight="1"/>
    <row r="462" ht="12.75" customHeight="1"/>
    <row r="463" ht="12.75" customHeight="1"/>
    <row r="464" ht="12.75" customHeight="1"/>
    <row r="465" ht="12.75" customHeight="1"/>
    <row r="466" ht="12.75" customHeight="1"/>
    <row r="467" ht="12.75" customHeight="1"/>
    <row r="468" ht="12.75" customHeight="1"/>
    <row r="469" ht="12.75" customHeight="1"/>
    <row r="470" ht="12.75" customHeight="1"/>
    <row r="471" ht="12.75" customHeight="1"/>
    <row r="472" ht="12.75" customHeight="1"/>
    <row r="473" ht="12.75" customHeight="1"/>
    <row r="474" ht="12.75" customHeight="1"/>
    <row r="475" ht="12.75" customHeight="1"/>
    <row r="476" ht="12.75" customHeight="1"/>
    <row r="477" ht="12.75" customHeight="1"/>
    <row r="478" ht="12.75" customHeight="1"/>
    <row r="479" ht="12.75" customHeight="1"/>
    <row r="480" ht="12.75" customHeight="1"/>
    <row r="481" ht="12.75" customHeight="1"/>
    <row r="482" ht="12.75" customHeight="1"/>
    <row r="483" ht="12.75" customHeight="1"/>
    <row r="484" ht="12.75" customHeight="1"/>
    <row r="485" ht="12.75" customHeight="1"/>
    <row r="486" ht="12.75" customHeight="1"/>
    <row r="487" ht="12.75" customHeight="1"/>
    <row r="488" ht="12.75" customHeight="1"/>
    <row r="489" ht="12.75" customHeight="1"/>
    <row r="490" ht="12.75" customHeight="1"/>
    <row r="491" ht="12.75" customHeight="1"/>
    <row r="492" ht="12.75" customHeight="1"/>
    <row r="493" ht="12.75" customHeight="1"/>
    <row r="494" ht="12.75" customHeight="1"/>
    <row r="495" ht="12.75" customHeight="1"/>
    <row r="496" ht="12.75" customHeight="1"/>
    <row r="497" ht="12.75" customHeight="1"/>
    <row r="498" ht="12.75" customHeight="1"/>
    <row r="499" ht="12.75" customHeight="1"/>
    <row r="500" ht="12.75" customHeight="1"/>
    <row r="501" ht="12.75" customHeight="1"/>
    <row r="502" ht="12.75" customHeight="1"/>
    <row r="503" ht="12.75" customHeight="1"/>
    <row r="504" ht="12.75" customHeight="1"/>
    <row r="505" ht="12.75" customHeight="1"/>
    <row r="506" ht="12.75" customHeight="1"/>
    <row r="507" ht="12.75" customHeight="1"/>
    <row r="508" ht="12.75" customHeight="1"/>
    <row r="509" ht="12.75" customHeight="1"/>
    <row r="510" ht="12.75" customHeight="1"/>
    <row r="511" ht="12.75" customHeight="1"/>
    <row r="512" ht="12.75" customHeight="1"/>
    <row r="513" ht="12.75" customHeight="1"/>
    <row r="514" ht="12.75" customHeight="1"/>
    <row r="515" ht="12.75" customHeight="1"/>
    <row r="516" ht="12.75" customHeight="1"/>
    <row r="517" ht="12.75" customHeight="1"/>
    <row r="518" ht="12.75" customHeight="1"/>
    <row r="519" ht="12.75" customHeight="1"/>
    <row r="520" ht="12.75" customHeight="1"/>
    <row r="521" ht="12.75" customHeight="1"/>
    <row r="522" ht="12.75" customHeight="1"/>
    <row r="523" ht="12.75" customHeight="1"/>
    <row r="524" ht="12.75" customHeight="1"/>
    <row r="525" ht="12.75" customHeight="1"/>
    <row r="526" ht="12.75" customHeight="1"/>
    <row r="527" ht="12.75" customHeight="1"/>
    <row r="528" ht="12.75" customHeight="1"/>
    <row r="529" ht="12.75" customHeight="1"/>
    <row r="530" ht="12.75" customHeight="1"/>
    <row r="531" ht="12.75" customHeight="1"/>
    <row r="532" ht="12.75" customHeight="1"/>
    <row r="533" ht="12.75" customHeight="1"/>
    <row r="534" ht="12.75" customHeight="1"/>
    <row r="535" ht="12.75" customHeight="1"/>
    <row r="536" ht="12.75" customHeight="1"/>
    <row r="537" ht="12.75" customHeight="1"/>
    <row r="538" ht="12.75" customHeight="1"/>
    <row r="539" ht="12.75" customHeight="1"/>
    <row r="540" ht="12.75" customHeight="1"/>
    <row r="541" ht="12.75" customHeight="1"/>
    <row r="542" ht="12.75" customHeight="1"/>
    <row r="543" ht="12.75" customHeight="1"/>
    <row r="544" ht="12.75" customHeight="1"/>
    <row r="545" ht="12.75" customHeight="1"/>
    <row r="546" ht="12.75" customHeight="1"/>
    <row r="547" ht="12.75" customHeight="1"/>
    <row r="548" ht="12.75" customHeight="1"/>
    <row r="549" ht="12.75" customHeight="1"/>
    <row r="550" ht="12.75" customHeight="1"/>
    <row r="551" ht="12.75" customHeight="1"/>
    <row r="552" ht="12.75" customHeight="1"/>
    <row r="553" ht="12.75" customHeight="1"/>
    <row r="554" ht="12.75" customHeight="1"/>
    <row r="555" ht="12.75" customHeight="1"/>
    <row r="556" ht="12.75" customHeight="1"/>
    <row r="557" ht="12.75" customHeight="1"/>
    <row r="558" ht="12.75" customHeight="1"/>
    <row r="559" ht="12.75" customHeight="1"/>
    <row r="560" ht="12.75" customHeight="1"/>
    <row r="561" ht="12.75" customHeight="1"/>
    <row r="562" ht="12.75" customHeight="1"/>
    <row r="563" ht="12.75" customHeight="1"/>
    <row r="564" ht="12.75" customHeight="1"/>
    <row r="565" ht="12.75" customHeight="1"/>
    <row r="566" ht="12.75" customHeight="1"/>
    <row r="567" ht="12.75" customHeight="1"/>
    <row r="568" ht="12.75" customHeight="1"/>
    <row r="569" ht="12.75" customHeight="1"/>
    <row r="570" ht="12.75" customHeight="1"/>
    <row r="571" ht="12.75" customHeight="1"/>
    <row r="572" ht="12.75" customHeight="1"/>
    <row r="573" ht="12.75" customHeight="1"/>
    <row r="574" ht="12.75" customHeight="1"/>
    <row r="575" ht="12.75" customHeight="1"/>
    <row r="576" ht="12.75" customHeight="1"/>
    <row r="577" ht="12.75" customHeight="1"/>
    <row r="578" ht="12.75" customHeight="1"/>
    <row r="579" ht="12.75" customHeight="1"/>
    <row r="580" ht="12.75" customHeight="1"/>
    <row r="581" ht="12.75" customHeight="1"/>
    <row r="582" ht="12.75" customHeight="1"/>
    <row r="583" ht="12.75" customHeight="1"/>
    <row r="584" ht="12.75" customHeight="1"/>
    <row r="585" ht="12.75" customHeight="1"/>
    <row r="586" ht="12.75" customHeight="1"/>
    <row r="587" ht="12.75" customHeight="1"/>
    <row r="588" ht="12.75" customHeight="1"/>
    <row r="589" ht="12.75" customHeight="1"/>
    <row r="590" ht="12.75" customHeight="1"/>
    <row r="591" ht="12.75" customHeight="1"/>
    <row r="592" ht="12.75" customHeight="1"/>
    <row r="593" ht="12.75" customHeight="1"/>
    <row r="594" ht="12.75" customHeight="1"/>
    <row r="595" ht="12.75" customHeight="1"/>
    <row r="596" ht="12.75" customHeight="1"/>
    <row r="597" ht="12.75" customHeight="1"/>
    <row r="598" ht="12.75" customHeight="1"/>
    <row r="599" ht="12.75" customHeight="1"/>
    <row r="600" ht="12.75" customHeight="1"/>
    <row r="601" ht="12.75" customHeight="1"/>
    <row r="602" ht="12.75" customHeight="1"/>
    <row r="603" ht="12.75" customHeight="1"/>
    <row r="604" ht="12.75" customHeight="1"/>
    <row r="605" ht="12.75" customHeight="1"/>
    <row r="606" ht="12.75" customHeight="1"/>
    <row r="607" ht="12.75" customHeight="1"/>
    <row r="608" ht="12.75" customHeight="1"/>
    <row r="609" ht="12.75" customHeight="1"/>
    <row r="610" ht="12.75" customHeight="1"/>
    <row r="611" ht="12.75" customHeight="1"/>
    <row r="612" ht="12.75" customHeight="1"/>
    <row r="613" ht="12.75" customHeight="1"/>
    <row r="614" ht="12.75" customHeight="1"/>
    <row r="615" ht="12.75" customHeight="1"/>
    <row r="616" ht="12.75" customHeight="1"/>
    <row r="617" ht="12.75" customHeight="1"/>
    <row r="618" ht="12.75" customHeight="1"/>
    <row r="619" ht="12.75" customHeight="1"/>
    <row r="620" ht="12.75" customHeight="1"/>
    <row r="621" ht="12.75" customHeight="1"/>
    <row r="622" ht="12.75" customHeight="1"/>
    <row r="623" ht="12.75" customHeight="1"/>
    <row r="624" ht="12.75" customHeight="1"/>
    <row r="625" ht="12.75" customHeight="1"/>
    <row r="626" ht="12.75" customHeight="1"/>
    <row r="627" ht="12.75" customHeight="1"/>
    <row r="628" ht="12.75" customHeight="1"/>
    <row r="629" ht="12.75" customHeight="1"/>
    <row r="630" ht="12.75" customHeight="1"/>
    <row r="631" ht="12.75" customHeight="1"/>
    <row r="632" ht="12.75" customHeight="1"/>
    <row r="633" ht="12.75" customHeight="1"/>
    <row r="634" ht="12.75" customHeight="1"/>
    <row r="635" ht="12.75" customHeight="1"/>
    <row r="636" ht="12.75" customHeight="1"/>
    <row r="637" ht="12.75" customHeight="1"/>
    <row r="638" ht="12.75" customHeight="1"/>
    <row r="639" ht="12.75" customHeight="1"/>
    <row r="640" ht="12.75" customHeight="1"/>
    <row r="641" ht="12.75" customHeight="1"/>
    <row r="642" ht="12.75" customHeight="1"/>
    <row r="643" ht="12.75" customHeight="1"/>
    <row r="644" ht="12.75" customHeight="1"/>
    <row r="645" ht="12.75" customHeight="1"/>
    <row r="646" ht="12.75" customHeight="1"/>
    <row r="647" ht="12.75" customHeight="1"/>
    <row r="648" ht="12.75" customHeight="1"/>
    <row r="649" ht="12.75" customHeight="1"/>
    <row r="650" ht="12.75" customHeight="1"/>
    <row r="651" ht="12.75" customHeight="1"/>
    <row r="652" ht="12.75" customHeight="1"/>
    <row r="653" ht="12.75" customHeight="1"/>
    <row r="654" ht="12.75" customHeight="1"/>
    <row r="655" ht="12.75" customHeight="1"/>
    <row r="656" ht="12.75" customHeight="1"/>
    <row r="657" ht="12.75" customHeight="1"/>
    <row r="658" ht="12.75" customHeight="1"/>
    <row r="659" ht="12.75" customHeight="1"/>
    <row r="660" ht="12.75" customHeight="1"/>
    <row r="661" ht="12.75" customHeight="1"/>
    <row r="662" ht="12.75" customHeight="1"/>
    <row r="663" ht="12.75" customHeight="1"/>
    <row r="664" ht="12.75" customHeight="1"/>
    <row r="665" ht="12.75" customHeight="1"/>
    <row r="666" ht="12.75" customHeight="1"/>
    <row r="667" ht="12.75" customHeight="1"/>
    <row r="668" ht="12.75" customHeight="1"/>
    <row r="669" ht="12.75" customHeight="1"/>
    <row r="670" ht="12.75" customHeight="1"/>
    <row r="671" ht="12.75" customHeight="1"/>
    <row r="672" ht="12.75" customHeight="1"/>
    <row r="673" ht="12.75" customHeight="1"/>
    <row r="674" ht="12.75" customHeight="1"/>
    <row r="675" ht="12.75" customHeight="1"/>
    <row r="676" ht="12.75" customHeight="1"/>
    <row r="677" ht="12.75" customHeight="1"/>
    <row r="678" ht="12.75" customHeight="1"/>
    <row r="679" ht="12.75" customHeight="1"/>
    <row r="680" ht="12.75" customHeight="1"/>
    <row r="681" ht="12.75" customHeight="1"/>
    <row r="682" ht="12.75" customHeight="1"/>
    <row r="683" ht="12.75" customHeight="1"/>
    <row r="684" ht="12.75" customHeight="1"/>
    <row r="685" ht="12.75" customHeight="1"/>
    <row r="686" ht="12.75" customHeight="1"/>
    <row r="687" ht="12.75" customHeight="1"/>
    <row r="688" ht="12.75" customHeight="1"/>
    <row r="689" ht="12.75" customHeight="1"/>
    <row r="690" ht="12.75" customHeight="1"/>
    <row r="691" ht="12.75" customHeight="1"/>
    <row r="692" ht="12.75" customHeight="1"/>
    <row r="693" ht="12.75" customHeight="1"/>
    <row r="694" ht="12.75" customHeight="1"/>
    <row r="695" ht="12.75" customHeight="1"/>
    <row r="696" ht="12.75" customHeight="1"/>
    <row r="697" ht="12.75" customHeight="1"/>
    <row r="698" ht="12.75" customHeight="1"/>
    <row r="699" ht="12.75" customHeight="1"/>
    <row r="700" ht="12.75" customHeight="1"/>
    <row r="701" ht="12.75" customHeight="1"/>
    <row r="702" ht="12.75" customHeight="1"/>
    <row r="703" ht="12.75" customHeight="1"/>
    <row r="704" ht="12.75" customHeight="1"/>
    <row r="705" ht="12.75" customHeight="1"/>
    <row r="706" ht="12.75" customHeight="1"/>
    <row r="707" ht="12.75" customHeight="1"/>
    <row r="708" ht="12.75" customHeight="1"/>
    <row r="709" ht="12.75" customHeight="1"/>
    <row r="710" ht="12.75" customHeight="1"/>
    <row r="711" ht="12.75" customHeight="1"/>
    <row r="712" ht="12.75" customHeight="1"/>
    <row r="713" ht="12.75" customHeight="1"/>
    <row r="714" ht="12.75" customHeight="1"/>
    <row r="715" ht="12.75" customHeight="1"/>
    <row r="716" ht="12.75" customHeight="1"/>
    <row r="717" ht="12.75" customHeight="1"/>
    <row r="718" ht="12.75" customHeight="1"/>
    <row r="719" ht="12.75" customHeight="1"/>
    <row r="720" ht="12.75" customHeight="1"/>
    <row r="721" ht="12.75" customHeight="1"/>
    <row r="722" ht="12.75" customHeight="1"/>
    <row r="723" ht="12.75" customHeight="1"/>
    <row r="724" ht="12.75" customHeight="1"/>
    <row r="725" ht="12.75" customHeight="1"/>
    <row r="726" ht="12.75" customHeight="1"/>
    <row r="727" ht="12.75" customHeight="1"/>
    <row r="728" ht="12.75" customHeight="1"/>
    <row r="729" ht="12.75" customHeight="1"/>
    <row r="730" ht="12.75" customHeight="1"/>
    <row r="731" ht="12.75" customHeight="1"/>
    <row r="732" ht="12.75" customHeight="1"/>
    <row r="733" ht="12.75" customHeight="1"/>
    <row r="734" ht="12.75" customHeight="1"/>
    <row r="735" ht="12.75" customHeight="1"/>
    <row r="736" ht="12.75" customHeight="1"/>
    <row r="737" ht="12.75" customHeight="1"/>
    <row r="738" ht="12.75" customHeight="1"/>
    <row r="739" ht="12.75" customHeight="1"/>
    <row r="740" ht="12.75" customHeight="1"/>
    <row r="741" ht="12.75" customHeight="1"/>
    <row r="742" ht="12.75" customHeight="1"/>
    <row r="743" ht="12.75" customHeight="1"/>
    <row r="744" ht="12.75" customHeight="1"/>
    <row r="745" ht="12.75" customHeight="1"/>
    <row r="746" ht="12.75" customHeight="1"/>
    <row r="747" ht="12.75" customHeight="1"/>
    <row r="748" ht="12.75" customHeight="1"/>
    <row r="749" ht="12.75" customHeight="1"/>
    <row r="750" ht="12.75" customHeight="1"/>
    <row r="751" ht="12.75" customHeight="1"/>
    <row r="752" ht="12.75" customHeight="1"/>
    <row r="753" ht="12.75" customHeight="1"/>
    <row r="754" ht="12.75" customHeight="1"/>
    <row r="755" ht="12.75" customHeight="1"/>
    <row r="756" ht="12.75" customHeight="1"/>
    <row r="757" ht="12.75" customHeight="1"/>
    <row r="758" ht="12.75" customHeight="1"/>
    <row r="759" ht="12.75" customHeight="1"/>
    <row r="760" ht="12.75" customHeight="1"/>
    <row r="761" ht="12.75" customHeight="1"/>
    <row r="762" ht="12.75" customHeight="1"/>
    <row r="763" ht="12.75" customHeight="1"/>
    <row r="764" ht="12.75" customHeight="1"/>
    <row r="765" ht="12.75" customHeight="1"/>
    <row r="766" ht="12.75" customHeight="1"/>
    <row r="767" ht="12.75" customHeight="1"/>
    <row r="768" ht="12.75" customHeight="1"/>
    <row r="769" ht="12.75" customHeight="1"/>
    <row r="770" ht="12.75" customHeight="1"/>
    <row r="771" ht="12.75" customHeight="1"/>
    <row r="772" ht="12.75" customHeight="1"/>
    <row r="773" ht="12.75" customHeight="1"/>
    <row r="774" ht="12.75" customHeight="1"/>
    <row r="775" ht="12.75" customHeight="1"/>
    <row r="776" ht="12.75" customHeight="1"/>
    <row r="777" ht="12.75" customHeight="1"/>
    <row r="778" ht="12.75" customHeight="1"/>
    <row r="779" ht="12.75" customHeight="1"/>
    <row r="780" ht="12.75" customHeight="1"/>
    <row r="781" ht="12.75" customHeight="1"/>
    <row r="782" ht="12.75" customHeight="1"/>
    <row r="783" ht="12.75" customHeight="1"/>
    <row r="784" ht="12.75" customHeight="1"/>
    <row r="785" ht="12.75" customHeight="1"/>
    <row r="786" ht="12.75" customHeight="1"/>
    <row r="787" ht="12.75" customHeight="1"/>
    <row r="788" ht="12.75" customHeight="1"/>
    <row r="789" ht="12.75" customHeight="1"/>
    <row r="790" ht="12.75" customHeight="1"/>
    <row r="791" ht="12.75" customHeight="1"/>
    <row r="792" ht="12.75" customHeight="1"/>
    <row r="793" ht="12.75" customHeight="1"/>
    <row r="794" ht="12.75" customHeight="1"/>
    <row r="795" ht="12.75" customHeight="1"/>
    <row r="796" ht="12.75" customHeight="1"/>
    <row r="797" ht="12.75" customHeight="1"/>
    <row r="798" ht="12.75" customHeight="1"/>
    <row r="799" ht="12.75" customHeight="1"/>
    <row r="800" ht="12.75" customHeight="1"/>
    <row r="801" ht="12.75" customHeight="1"/>
    <row r="802" ht="12.75" customHeight="1"/>
    <row r="803" ht="12.75" customHeight="1"/>
    <row r="804" ht="12.75" customHeight="1"/>
    <row r="805" ht="12.75" customHeight="1"/>
    <row r="806" ht="12.75" customHeight="1"/>
    <row r="807" ht="12.75" customHeight="1"/>
    <row r="808" ht="12.75" customHeight="1"/>
    <row r="809" ht="12.75" customHeight="1"/>
    <row r="810" ht="12.75" customHeight="1"/>
    <row r="811" ht="12.75" customHeight="1"/>
    <row r="812" ht="12.75" customHeight="1"/>
    <row r="813" ht="12.75" customHeight="1"/>
    <row r="814" ht="12.75" customHeight="1"/>
    <row r="815" ht="12.75" customHeight="1"/>
    <row r="816" ht="12.75" customHeight="1"/>
    <row r="817" ht="12.75" customHeight="1"/>
    <row r="818" ht="12.75" customHeight="1"/>
    <row r="819" ht="12.75" customHeight="1"/>
    <row r="820" ht="12.75" customHeight="1"/>
    <row r="821" ht="12.75" customHeight="1"/>
    <row r="822" ht="12.75" customHeight="1"/>
    <row r="823" ht="12.75" customHeight="1"/>
    <row r="824" ht="12.75" customHeight="1"/>
    <row r="825" ht="12.75" customHeight="1"/>
    <row r="826" ht="12.75" customHeight="1"/>
    <row r="827" ht="12.75" customHeight="1"/>
    <row r="828" ht="12.75" customHeight="1"/>
    <row r="829" ht="12.75" customHeight="1"/>
    <row r="830" ht="12.75" customHeight="1"/>
    <row r="831" ht="12.75" customHeight="1"/>
    <row r="832" ht="12.75" customHeight="1"/>
    <row r="833" ht="12.75" customHeight="1"/>
    <row r="834" ht="12.75" customHeight="1"/>
    <row r="835" ht="12.75" customHeight="1"/>
    <row r="836" ht="12.75" customHeight="1"/>
    <row r="837" ht="12.75" customHeight="1"/>
    <row r="838" ht="12.75" customHeight="1"/>
    <row r="839" ht="12.75" customHeight="1"/>
    <row r="840" ht="12.75" customHeight="1"/>
    <row r="841" ht="12.75" customHeight="1"/>
    <row r="842" ht="12.75" customHeight="1"/>
    <row r="843" ht="12.75" customHeight="1"/>
    <row r="844" ht="12.75" customHeight="1"/>
    <row r="845" ht="12.75" customHeight="1"/>
    <row r="846" ht="12.75" customHeight="1"/>
    <row r="847" ht="12.75" customHeight="1"/>
    <row r="848" ht="12.75" customHeight="1"/>
    <row r="849" ht="12.75" customHeight="1"/>
    <row r="850" ht="12.75" customHeight="1"/>
    <row r="851" ht="12.75" customHeight="1"/>
    <row r="852" ht="12.75" customHeight="1"/>
    <row r="853" ht="12.75" customHeight="1"/>
    <row r="854" ht="12.75" customHeight="1"/>
    <row r="855" ht="12.75" customHeight="1"/>
    <row r="856" ht="12.75" customHeight="1"/>
    <row r="857" ht="12.75" customHeight="1"/>
    <row r="858" ht="12.75" customHeight="1"/>
    <row r="859" ht="12.75" customHeight="1"/>
    <row r="860" ht="12.75" customHeight="1"/>
    <row r="861" ht="12.75" customHeight="1"/>
    <row r="862" ht="12.75" customHeight="1"/>
    <row r="863" ht="12.75" customHeight="1"/>
    <row r="864" ht="12.75" customHeight="1"/>
    <row r="865" ht="12.75" customHeight="1"/>
    <row r="866" ht="12.75" customHeight="1"/>
    <row r="867" ht="12.75" customHeight="1"/>
    <row r="868" ht="12.75" customHeight="1"/>
    <row r="869" ht="12.75" customHeight="1"/>
    <row r="870" ht="12.75" customHeight="1"/>
    <row r="871" ht="12.75" customHeight="1"/>
    <row r="872" ht="12.75" customHeight="1"/>
    <row r="873" ht="12.75" customHeight="1"/>
    <row r="874" ht="12.75" customHeight="1"/>
    <row r="875" ht="12.75" customHeight="1"/>
    <row r="876" ht="12.75" customHeight="1"/>
    <row r="877" ht="12.75" customHeight="1"/>
    <row r="878" ht="12.75" customHeight="1"/>
    <row r="879" ht="12.75" customHeight="1"/>
    <row r="880" ht="12.75" customHeight="1"/>
    <row r="881" ht="12.75" customHeight="1"/>
    <row r="882" ht="12.75" customHeight="1"/>
    <row r="883" ht="12.75" customHeight="1"/>
    <row r="884" ht="12.75" customHeight="1"/>
    <row r="885" ht="12.75" customHeight="1"/>
    <row r="886" ht="12.75" customHeight="1"/>
    <row r="887" ht="12.75" customHeight="1"/>
    <row r="888" ht="12.75" customHeight="1"/>
    <row r="889" ht="12.75" customHeight="1"/>
    <row r="890" ht="12.75" customHeight="1"/>
    <row r="891" ht="12.75" customHeight="1"/>
    <row r="892" ht="12.75" customHeight="1"/>
    <row r="893" ht="12.75" customHeight="1"/>
    <row r="894" ht="12.75" customHeight="1"/>
    <row r="895" ht="12.75" customHeight="1"/>
    <row r="896" ht="12.75" customHeight="1"/>
    <row r="897" ht="12.75" customHeight="1"/>
    <row r="898" ht="12.75" customHeight="1"/>
    <row r="899" ht="12.75" customHeight="1"/>
    <row r="900" ht="12.75" customHeight="1"/>
    <row r="901" ht="12.75" customHeight="1"/>
    <row r="902" ht="12.75" customHeight="1"/>
    <row r="903" ht="12.75" customHeight="1"/>
    <row r="904" ht="12.75" customHeight="1"/>
    <row r="905" ht="12.75" customHeight="1"/>
    <row r="906" ht="12.75" customHeight="1"/>
    <row r="907" ht="12.75" customHeight="1"/>
    <row r="908" ht="12.75" customHeight="1"/>
    <row r="909" ht="12.75" customHeight="1"/>
    <row r="910" ht="12.75" customHeight="1"/>
    <row r="911" ht="12.75" customHeight="1"/>
    <row r="912" ht="12.75" customHeight="1"/>
    <row r="913" ht="12.75" customHeight="1"/>
    <row r="914" ht="12.75" customHeight="1"/>
    <row r="915" ht="12.75" customHeight="1"/>
    <row r="916" ht="12.75" customHeight="1"/>
    <row r="917" ht="12.75" customHeight="1"/>
    <row r="918" ht="12.75" customHeight="1"/>
    <row r="919" ht="12.75" customHeight="1"/>
    <row r="920" ht="12.75" customHeight="1"/>
    <row r="921" ht="12.75" customHeight="1"/>
    <row r="922" ht="12.75" customHeight="1"/>
    <row r="923" ht="12.75" customHeight="1"/>
    <row r="924" ht="12.75" customHeight="1"/>
    <row r="925" ht="12.75" customHeight="1"/>
    <row r="926" ht="12.75" customHeight="1"/>
    <row r="927" ht="12.75" customHeight="1"/>
    <row r="928" ht="12.75" customHeight="1"/>
    <row r="929" ht="12.75" customHeight="1"/>
    <row r="930" ht="12.75" customHeight="1"/>
    <row r="931" ht="12.75" customHeight="1"/>
    <row r="932" ht="12.75" customHeight="1"/>
    <row r="933" ht="12.75" customHeight="1"/>
    <row r="934" ht="12.75" customHeight="1"/>
    <row r="935" ht="12.75" customHeight="1"/>
    <row r="936" ht="12.75" customHeight="1"/>
    <row r="937" ht="12.75" customHeight="1"/>
    <row r="938" ht="12.75" customHeight="1"/>
    <row r="939" ht="12.75" customHeight="1"/>
    <row r="940" ht="12.75" customHeight="1"/>
    <row r="941" ht="12.75" customHeight="1"/>
    <row r="942" ht="12.75" customHeight="1"/>
    <row r="943" ht="12.75" customHeight="1"/>
    <row r="944" ht="12.75" customHeight="1"/>
    <row r="945" ht="12.75" customHeight="1"/>
    <row r="946" ht="12.75" customHeight="1"/>
    <row r="947" ht="12.75" customHeight="1"/>
    <row r="948" ht="12.75" customHeight="1"/>
    <row r="949" ht="12.75" customHeight="1"/>
    <row r="950" ht="12.75" customHeight="1"/>
    <row r="951" ht="12.75" customHeight="1"/>
    <row r="952" ht="12.75" customHeight="1"/>
    <row r="953" ht="12.75" customHeight="1"/>
    <row r="954" ht="12.75" customHeight="1"/>
    <row r="955" ht="12.75" customHeight="1"/>
    <row r="956" ht="12.75" customHeight="1"/>
    <row r="957" ht="12.75" customHeight="1"/>
    <row r="958" ht="12.75" customHeight="1"/>
    <row r="959" ht="12.75" customHeight="1"/>
    <row r="960" ht="12.75" customHeight="1"/>
    <row r="961" ht="12.75" customHeight="1"/>
    <row r="962" ht="12.75" customHeight="1"/>
    <row r="963" ht="12.75" customHeight="1"/>
    <row r="964" ht="12.75" customHeight="1"/>
    <row r="965" ht="12.75" customHeight="1"/>
    <row r="966" ht="12.75" customHeight="1"/>
    <row r="967" ht="12.75" customHeight="1"/>
    <row r="968" ht="12.75" customHeight="1"/>
    <row r="969" ht="12.75" customHeight="1"/>
    <row r="970" ht="12.75" customHeight="1"/>
    <row r="971" ht="12.75" customHeight="1"/>
    <row r="972" ht="12.75" customHeight="1"/>
    <row r="973" ht="12.75" customHeight="1"/>
    <row r="974" ht="12.75" customHeight="1"/>
    <row r="975" ht="12.75" customHeight="1"/>
    <row r="976" ht="12.75" customHeight="1"/>
    <row r="977" ht="12.75" customHeight="1"/>
    <row r="978" ht="12.75" customHeight="1"/>
    <row r="979" ht="12.75" customHeight="1"/>
    <row r="980" ht="12.75" customHeight="1"/>
    <row r="981" ht="12.75" customHeight="1"/>
    <row r="982" ht="12.75" customHeight="1"/>
    <row r="983" ht="12.75" customHeight="1"/>
    <row r="984" ht="12.75" customHeight="1"/>
    <row r="985" ht="12.75" customHeight="1"/>
    <row r="986" ht="12.75" customHeight="1"/>
    <row r="987" ht="12.75" customHeight="1"/>
    <row r="988" ht="12.75" customHeight="1"/>
    <row r="989" ht="12.75" customHeight="1"/>
    <row r="990" ht="12.75" customHeight="1"/>
    <row r="991" ht="12.75" customHeight="1"/>
    <row r="992" ht="12.75" customHeight="1"/>
    <row r="993" ht="12.75" customHeight="1"/>
    <row r="994" ht="12.75" customHeight="1"/>
    <row r="995" ht="12.75" customHeight="1"/>
    <row r="996" ht="12.75" customHeight="1"/>
    <row r="997" ht="12.75" customHeight="1"/>
  </sheetData>
  <mergeCells count="14">
    <mergeCell ref="N22:N27"/>
    <mergeCell ref="K6:P6"/>
    <mergeCell ref="K8:P8"/>
    <mergeCell ref="F11:J11"/>
    <mergeCell ref="B16:D16"/>
    <mergeCell ref="B17:D17"/>
    <mergeCell ref="B21:C21"/>
    <mergeCell ref="B22:C22"/>
    <mergeCell ref="F10:J10"/>
    <mergeCell ref="A3:E3"/>
    <mergeCell ref="A5:J5"/>
    <mergeCell ref="A6:E6"/>
    <mergeCell ref="B18:C18"/>
    <mergeCell ref="F18:G18"/>
  </mergeCells>
  <pageMargins left="0.51181102362204722" right="0.51181102362204722" top="0.78740157480314965" bottom="0.78740157480314965" header="0" footer="0"/>
  <pageSetup paperSize="9" scale="83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T1286"/>
  <sheetViews>
    <sheetView view="pageBreakPreview" zoomScale="80" zoomScaleNormal="90" zoomScaleSheetLayoutView="80" workbookViewId="0">
      <selection activeCell="E421" sqref="C420:E421"/>
    </sheetView>
  </sheetViews>
  <sheetFormatPr defaultColWidth="8.85546875" defaultRowHeight="15"/>
  <cols>
    <col min="1" max="1" width="28" style="183" customWidth="1"/>
    <col min="2" max="2" width="27.7109375" style="183" customWidth="1"/>
    <col min="3" max="3" width="15" style="183" bestFit="1" customWidth="1"/>
    <col min="4" max="4" width="18.42578125" style="183" customWidth="1"/>
    <col min="5" max="5" width="20.42578125" style="183" customWidth="1"/>
    <col min="6" max="6" width="16.85546875" style="183" bestFit="1" customWidth="1"/>
    <col min="7" max="7" width="23.28515625" style="183" bestFit="1" customWidth="1"/>
    <col min="8" max="8" width="11.42578125" style="183" bestFit="1" customWidth="1"/>
    <col min="9" max="9" width="15" style="183" bestFit="1" customWidth="1"/>
    <col min="10" max="10" width="11.28515625" style="183" bestFit="1" customWidth="1"/>
    <col min="11" max="16384" width="8.85546875" style="23"/>
  </cols>
  <sheetData>
    <row r="3" spans="1:11">
      <c r="A3" s="527" t="s">
        <v>79</v>
      </c>
      <c r="B3" s="527"/>
      <c r="C3" s="527"/>
      <c r="D3" s="527"/>
      <c r="E3" s="527"/>
      <c r="F3" s="527"/>
      <c r="G3" s="527"/>
      <c r="H3" s="527"/>
      <c r="I3" s="527"/>
      <c r="J3" s="527"/>
    </row>
    <row r="4" spans="1:11">
      <c r="A4" s="527" t="s">
        <v>80</v>
      </c>
      <c r="B4" s="527"/>
      <c r="C4" s="527"/>
      <c r="D4" s="527"/>
      <c r="E4" s="527"/>
      <c r="F4" s="527"/>
      <c r="G4" s="527"/>
      <c r="H4" s="527"/>
      <c r="I4" s="527"/>
      <c r="J4" s="527"/>
      <c r="K4" s="24"/>
    </row>
    <row r="5" spans="1:11">
      <c r="A5" s="520" t="s">
        <v>81</v>
      </c>
      <c r="B5" s="520"/>
      <c r="C5" s="520"/>
      <c r="D5" s="520"/>
      <c r="E5" s="520"/>
      <c r="F5" s="520"/>
      <c r="G5" s="520"/>
      <c r="H5" s="520"/>
      <c r="I5" s="520"/>
      <c r="J5" s="520"/>
      <c r="K5" s="24"/>
    </row>
    <row r="6" spans="1:11">
      <c r="B6" s="283" t="s">
        <v>49</v>
      </c>
    </row>
    <row r="7" spans="1:11" ht="15.75" thickBot="1">
      <c r="B7" s="283"/>
    </row>
    <row r="8" spans="1:11" ht="21" customHeight="1" thickBot="1">
      <c r="A8" s="531" t="s">
        <v>609</v>
      </c>
      <c r="B8" s="532"/>
      <c r="C8" s="532"/>
      <c r="D8" s="532"/>
      <c r="E8" s="532"/>
      <c r="F8" s="532"/>
      <c r="G8" s="532"/>
      <c r="H8" s="532"/>
      <c r="I8" s="532"/>
      <c r="J8" s="533"/>
    </row>
    <row r="9" spans="1:11">
      <c r="C9" s="185"/>
      <c r="D9" s="185"/>
      <c r="E9" s="185"/>
      <c r="F9" s="185"/>
      <c r="G9" s="185"/>
      <c r="H9" s="185"/>
    </row>
    <row r="10" spans="1:11">
      <c r="A10" s="185"/>
      <c r="C10" s="185"/>
      <c r="D10" s="185"/>
      <c r="E10" s="185"/>
      <c r="F10" s="185"/>
      <c r="G10" s="185"/>
      <c r="H10" s="185"/>
    </row>
    <row r="11" spans="1:11" s="29" customFormat="1" ht="20.25" customHeight="1">
      <c r="A11" s="487" t="s">
        <v>84</v>
      </c>
      <c r="B11" s="487"/>
      <c r="C11" s="487"/>
      <c r="D11" s="487"/>
      <c r="E11" s="487"/>
      <c r="F11" s="487"/>
      <c r="G11" s="487"/>
      <c r="H11" s="487"/>
      <c r="I11" s="487"/>
      <c r="J11" s="487"/>
    </row>
    <row r="12" spans="1:11">
      <c r="B12" s="185"/>
      <c r="C12" s="185"/>
      <c r="D12" s="185"/>
      <c r="E12" s="185"/>
      <c r="F12" s="185"/>
      <c r="G12" s="185"/>
      <c r="H12" s="185"/>
      <c r="I12" s="185"/>
      <c r="J12" s="185"/>
    </row>
    <row r="13" spans="1:11">
      <c r="A13" s="185"/>
    </row>
    <row r="14" spans="1:11" ht="15" customHeight="1">
      <c r="A14" s="486" t="s">
        <v>94</v>
      </c>
      <c r="B14" s="486"/>
      <c r="C14" s="486"/>
      <c r="D14" s="486"/>
      <c r="E14" s="486"/>
      <c r="F14" s="486"/>
      <c r="G14" s="486"/>
      <c r="H14" s="486"/>
      <c r="I14" s="486"/>
      <c r="J14" s="486"/>
    </row>
    <row r="16" spans="1:11">
      <c r="A16" s="181" t="s">
        <v>50</v>
      </c>
      <c r="C16" s="181" t="s">
        <v>52</v>
      </c>
      <c r="E16" s="181" t="s">
        <v>11</v>
      </c>
    </row>
    <row r="17" spans="1:10">
      <c r="A17" s="181">
        <v>2</v>
      </c>
      <c r="B17" s="181" t="s">
        <v>51</v>
      </c>
      <c r="C17" s="181">
        <v>1</v>
      </c>
      <c r="D17" s="181" t="s">
        <v>53</v>
      </c>
      <c r="E17" s="207">
        <f>A17*C17</f>
        <v>2</v>
      </c>
    </row>
    <row r="18" spans="1:10">
      <c r="A18" s="185"/>
    </row>
    <row r="19" spans="1:10" ht="13.5" customHeight="1">
      <c r="A19" s="505" t="s">
        <v>97</v>
      </c>
      <c r="B19" s="505"/>
      <c r="C19" s="505"/>
      <c r="D19" s="505"/>
      <c r="E19" s="505"/>
      <c r="F19" s="505"/>
      <c r="G19" s="505"/>
      <c r="H19" s="505"/>
      <c r="I19" s="505"/>
      <c r="J19" s="505"/>
    </row>
    <row r="22" spans="1:10">
      <c r="G22" s="184" t="s">
        <v>289</v>
      </c>
    </row>
    <row r="23" spans="1:10">
      <c r="E23" s="506" t="s">
        <v>275</v>
      </c>
      <c r="F23" s="506"/>
      <c r="G23" s="207">
        <f>ROUND(B25/176,2)</f>
        <v>0.05</v>
      </c>
    </row>
    <row r="24" spans="1:10">
      <c r="A24" s="491" t="s">
        <v>127</v>
      </c>
      <c r="B24" s="491"/>
      <c r="E24" s="185"/>
      <c r="F24" s="186"/>
    </row>
    <row r="25" spans="1:10">
      <c r="A25" s="284" t="s">
        <v>128</v>
      </c>
      <c r="B25" s="181">
        <v>8</v>
      </c>
      <c r="E25" s="185"/>
      <c r="F25" s="186"/>
    </row>
    <row r="26" spans="1:10">
      <c r="E26" s="185"/>
      <c r="F26" s="186"/>
    </row>
    <row r="27" spans="1:10">
      <c r="D27" s="185"/>
      <c r="F27" s="186"/>
    </row>
    <row r="28" spans="1:10" s="29" customFormat="1" ht="29.25" customHeight="1">
      <c r="A28" s="529" t="s">
        <v>86</v>
      </c>
      <c r="B28" s="529"/>
      <c r="C28" s="529"/>
      <c r="D28" s="529"/>
      <c r="E28" s="529"/>
      <c r="F28" s="529"/>
      <c r="G28" s="529"/>
      <c r="H28" s="529"/>
      <c r="I28" s="529"/>
      <c r="J28" s="529"/>
    </row>
    <row r="29" spans="1:10" s="29" customFormat="1" ht="26.25" customHeight="1">
      <c r="A29" s="187"/>
      <c r="B29" s="187"/>
      <c r="C29" s="187"/>
      <c r="D29" s="187"/>
      <c r="E29" s="187"/>
      <c r="F29" s="187"/>
      <c r="G29" s="187"/>
      <c r="H29" s="187"/>
      <c r="I29" s="187"/>
      <c r="J29" s="187"/>
    </row>
    <row r="30" spans="1:10" s="28" customFormat="1" ht="14.45" customHeight="1">
      <c r="A30" s="187"/>
      <c r="B30" s="193"/>
      <c r="C30" s="193"/>
      <c r="D30" s="193"/>
      <c r="E30" s="193"/>
      <c r="F30" s="193"/>
      <c r="G30" s="193"/>
      <c r="H30" s="183"/>
      <c r="I30" s="183"/>
      <c r="J30" s="183"/>
    </row>
    <row r="31" spans="1:10" s="28" customFormat="1" ht="14.45" customHeight="1">
      <c r="A31" s="486" t="s">
        <v>95</v>
      </c>
      <c r="B31" s="486"/>
      <c r="C31" s="486"/>
      <c r="D31" s="486"/>
      <c r="E31" s="486"/>
      <c r="F31" s="486"/>
      <c r="G31" s="486"/>
      <c r="H31" s="486"/>
      <c r="I31" s="486"/>
      <c r="J31" s="486"/>
    </row>
    <row r="32" spans="1:10" s="28" customFormat="1" ht="13.5" customHeight="1">
      <c r="A32" s="193"/>
      <c r="B32" s="193"/>
      <c r="C32" s="193"/>
      <c r="D32" s="193"/>
      <c r="E32" s="193"/>
      <c r="F32" s="193"/>
      <c r="G32" s="193"/>
      <c r="H32" s="183"/>
      <c r="I32" s="183"/>
      <c r="J32" s="183"/>
    </row>
    <row r="33" spans="1:13" s="28" customFormat="1" ht="14.45" customHeight="1">
      <c r="A33" s="500" t="s">
        <v>436</v>
      </c>
      <c r="B33" s="500"/>
      <c r="C33" s="500"/>
      <c r="D33" s="500"/>
      <c r="E33" s="500"/>
      <c r="F33" s="500"/>
      <c r="G33" s="500"/>
      <c r="H33" s="500"/>
      <c r="I33" s="500"/>
      <c r="J33" s="500"/>
    </row>
    <row r="34" spans="1:13" s="28" customFormat="1" ht="14.45" customHeight="1">
      <c r="A34" s="193"/>
      <c r="B34" s="193"/>
      <c r="C34" s="193"/>
      <c r="D34" s="193"/>
      <c r="E34" s="193"/>
      <c r="F34" s="193"/>
      <c r="G34" s="193"/>
      <c r="H34" s="193"/>
      <c r="I34" s="193"/>
      <c r="J34" s="183"/>
    </row>
    <row r="35" spans="1:13" s="28" customFormat="1">
      <c r="A35" s="181" t="s">
        <v>270</v>
      </c>
      <c r="B35" s="285"/>
      <c r="C35" s="204" t="s">
        <v>271</v>
      </c>
      <c r="D35" s="285"/>
      <c r="E35" s="204" t="s">
        <v>272</v>
      </c>
      <c r="F35" s="193"/>
      <c r="G35" s="204" t="s">
        <v>602</v>
      </c>
      <c r="H35" s="193"/>
      <c r="I35" s="181" t="s">
        <v>274</v>
      </c>
      <c r="J35" s="183"/>
    </row>
    <row r="36" spans="1:13" s="28" customFormat="1" ht="14.45" customHeight="1">
      <c r="A36" s="204">
        <v>0.7</v>
      </c>
      <c r="B36" s="204" t="s">
        <v>51</v>
      </c>
      <c r="C36" s="204">
        <v>0.7</v>
      </c>
      <c r="D36" s="204" t="s">
        <v>51</v>
      </c>
      <c r="E36" s="204">
        <f>B42</f>
        <v>2.3499999999999996</v>
      </c>
      <c r="F36" s="204" t="s">
        <v>51</v>
      </c>
      <c r="G36" s="181">
        <v>12</v>
      </c>
      <c r="H36" s="286" t="s">
        <v>53</v>
      </c>
      <c r="I36" s="204">
        <f>ROUND(A36*C36*E36*G36,2)</f>
        <v>13.82</v>
      </c>
      <c r="J36" s="183"/>
    </row>
    <row r="37" spans="1:13" s="28" customFormat="1" ht="14.45" customHeight="1">
      <c r="A37" s="183"/>
      <c r="B37" s="183"/>
      <c r="C37" s="183"/>
      <c r="D37" s="183"/>
      <c r="E37" s="183"/>
      <c r="F37" s="183"/>
      <c r="G37" s="183"/>
      <c r="H37" s="286" t="s">
        <v>377</v>
      </c>
      <c r="I37" s="181">
        <f>ROUND(SUM(I36),2)</f>
        <v>13.82</v>
      </c>
      <c r="J37" s="183"/>
    </row>
    <row r="38" spans="1:13" s="28" customFormat="1" ht="14.45" customHeight="1">
      <c r="A38" s="183"/>
      <c r="B38" s="204" t="s">
        <v>272</v>
      </c>
      <c r="C38" s="183"/>
      <c r="D38" s="183"/>
      <c r="E38" s="183"/>
      <c r="F38" s="183"/>
      <c r="G38" s="183"/>
      <c r="H38" s="183"/>
      <c r="I38" s="185"/>
      <c r="J38" s="183"/>
    </row>
    <row r="39" spans="1:13" s="28" customFormat="1" ht="14.45" customHeight="1">
      <c r="A39" s="287" t="s">
        <v>89</v>
      </c>
      <c r="B39" s="181">
        <v>2</v>
      </c>
      <c r="C39" s="183"/>
      <c r="D39" s="183"/>
      <c r="E39" s="183"/>
      <c r="F39" s="183"/>
      <c r="G39" s="183"/>
      <c r="H39" s="183"/>
      <c r="I39" s="185"/>
      <c r="J39" s="183"/>
    </row>
    <row r="40" spans="1:13" s="28" customFormat="1" ht="14.45" customHeight="1">
      <c r="A40" s="288" t="s">
        <v>56</v>
      </c>
      <c r="B40" s="181">
        <v>0.3</v>
      </c>
      <c r="C40" s="183"/>
      <c r="D40" s="183"/>
      <c r="E40" s="183"/>
      <c r="F40" s="183"/>
      <c r="G40" s="183"/>
      <c r="H40" s="183"/>
      <c r="I40" s="185"/>
      <c r="J40" s="183"/>
    </row>
    <row r="41" spans="1:13" s="28" customFormat="1" ht="14.45" customHeight="1">
      <c r="A41" s="288" t="s">
        <v>276</v>
      </c>
      <c r="B41" s="181">
        <v>0.05</v>
      </c>
      <c r="C41" s="183"/>
      <c r="D41" s="183"/>
      <c r="E41" s="183"/>
      <c r="F41" s="183"/>
      <c r="G41" s="289"/>
      <c r="H41" s="289"/>
      <c r="I41" s="185"/>
      <c r="J41" s="183"/>
    </row>
    <row r="42" spans="1:13" s="28" customFormat="1" ht="14.45" customHeight="1">
      <c r="A42" s="181" t="s">
        <v>0</v>
      </c>
      <c r="B42" s="181">
        <f>SUM(B39:B41)</f>
        <v>2.3499999999999996</v>
      </c>
      <c r="C42" s="183"/>
      <c r="D42" s="183"/>
      <c r="E42" s="183"/>
      <c r="F42" s="183"/>
      <c r="G42" s="289"/>
      <c r="H42" s="289"/>
      <c r="I42" s="185"/>
      <c r="J42" s="183"/>
    </row>
    <row r="43" spans="1:13" s="28" customFormat="1" ht="14.45" customHeight="1">
      <c r="A43" s="183"/>
      <c r="B43" s="183"/>
      <c r="C43" s="183"/>
      <c r="D43" s="183"/>
      <c r="E43" s="183"/>
      <c r="F43" s="183"/>
      <c r="G43" s="183"/>
      <c r="H43" s="185"/>
      <c r="I43" s="185"/>
      <c r="J43" s="183"/>
    </row>
    <row r="44" spans="1:13" s="28" customFormat="1" ht="14.45" customHeight="1">
      <c r="A44" s="500" t="s">
        <v>315</v>
      </c>
      <c r="B44" s="500"/>
      <c r="C44" s="500"/>
      <c r="D44" s="500"/>
      <c r="E44" s="500"/>
      <c r="F44" s="500"/>
      <c r="G44" s="500"/>
      <c r="H44" s="500"/>
      <c r="I44" s="500"/>
      <c r="J44" s="500"/>
      <c r="K44" s="169"/>
      <c r="L44" s="169"/>
      <c r="M44" s="169"/>
    </row>
    <row r="45" spans="1:13" s="28" customFormat="1" ht="14.45" customHeight="1">
      <c r="A45" s="193"/>
      <c r="B45" s="193"/>
      <c r="C45" s="193"/>
      <c r="D45" s="193"/>
      <c r="E45" s="193"/>
      <c r="F45" s="193"/>
      <c r="G45" s="193"/>
      <c r="H45" s="193"/>
      <c r="I45" s="193"/>
      <c r="J45" s="193"/>
      <c r="K45" s="169"/>
      <c r="L45" s="169"/>
      <c r="M45" s="169"/>
    </row>
    <row r="46" spans="1:13" s="28" customFormat="1">
      <c r="A46" s="290"/>
      <c r="B46" s="204" t="s">
        <v>314</v>
      </c>
      <c r="C46" s="290"/>
      <c r="D46" s="204" t="s">
        <v>271</v>
      </c>
      <c r="E46" s="290"/>
      <c r="F46" s="204" t="s">
        <v>272</v>
      </c>
      <c r="G46" s="290"/>
      <c r="H46" s="181" t="s">
        <v>274</v>
      </c>
      <c r="I46" s="290"/>
      <c r="J46" s="290"/>
    </row>
    <row r="47" spans="1:13">
      <c r="A47" s="181" t="s">
        <v>312</v>
      </c>
      <c r="B47" s="204">
        <v>22.6</v>
      </c>
      <c r="C47" s="204" t="s">
        <v>51</v>
      </c>
      <c r="D47" s="204">
        <v>0.2</v>
      </c>
      <c r="E47" s="204" t="s">
        <v>51</v>
      </c>
      <c r="F47" s="204">
        <v>0.35</v>
      </c>
      <c r="G47" s="204" t="s">
        <v>53</v>
      </c>
      <c r="H47" s="204">
        <f>ROUND(PRODUCT(B47,D47,F47),2)</f>
        <v>1.58</v>
      </c>
      <c r="I47" s="193"/>
      <c r="J47" s="29"/>
      <c r="K47" s="163"/>
    </row>
    <row r="48" spans="1:13">
      <c r="B48" s="193"/>
      <c r="C48" s="193"/>
      <c r="D48" s="193"/>
      <c r="E48" s="193"/>
      <c r="F48" s="193"/>
      <c r="G48" s="193"/>
      <c r="H48" s="193"/>
      <c r="I48" s="193"/>
      <c r="J48" s="29"/>
      <c r="K48" s="163"/>
    </row>
    <row r="49" spans="1:13">
      <c r="B49" s="204" t="s">
        <v>271</v>
      </c>
      <c r="C49" s="193"/>
      <c r="D49" s="204" t="s">
        <v>279</v>
      </c>
      <c r="E49" s="193"/>
      <c r="F49" s="204" t="s">
        <v>272</v>
      </c>
      <c r="H49" s="204" t="s">
        <v>273</v>
      </c>
      <c r="I49" s="193"/>
      <c r="J49" s="181" t="s">
        <v>274</v>
      </c>
      <c r="K49" s="163"/>
    </row>
    <row r="50" spans="1:13">
      <c r="A50" s="181" t="s">
        <v>56</v>
      </c>
      <c r="B50" s="204">
        <v>1</v>
      </c>
      <c r="C50" s="204" t="s">
        <v>51</v>
      </c>
      <c r="D50" s="204">
        <v>1</v>
      </c>
      <c r="E50" s="204" t="s">
        <v>51</v>
      </c>
      <c r="F50" s="291">
        <f>B42</f>
        <v>2.3499999999999996</v>
      </c>
      <c r="G50" s="204" t="s">
        <v>51</v>
      </c>
      <c r="H50" s="291">
        <v>4</v>
      </c>
      <c r="I50" s="204" t="s">
        <v>53</v>
      </c>
      <c r="J50" s="291">
        <f>ROUND(PRODUCT(B50,D50,F50,H50),2)</f>
        <v>9.4</v>
      </c>
      <c r="K50" s="163"/>
    </row>
    <row r="51" spans="1:13">
      <c r="B51" s="193"/>
      <c r="C51" s="193"/>
      <c r="D51" s="193"/>
      <c r="E51" s="193"/>
      <c r="F51" s="193"/>
      <c r="G51" s="193"/>
      <c r="H51" s="193"/>
      <c r="I51" s="193"/>
      <c r="J51" s="29"/>
      <c r="K51" s="163"/>
    </row>
    <row r="52" spans="1:13">
      <c r="B52" s="193"/>
      <c r="C52" s="193"/>
      <c r="D52" s="193"/>
      <c r="E52" s="193"/>
      <c r="F52" s="193"/>
      <c r="H52" s="181" t="s">
        <v>274</v>
      </c>
      <c r="I52" s="193"/>
      <c r="J52" s="29"/>
      <c r="K52" s="163"/>
    </row>
    <row r="53" spans="1:13" s="28" customFormat="1" ht="14.45" customHeight="1">
      <c r="A53" s="183"/>
      <c r="B53" s="183"/>
      <c r="C53" s="183"/>
      <c r="D53" s="183"/>
      <c r="E53" s="183"/>
      <c r="F53" s="183"/>
      <c r="G53" s="286" t="s">
        <v>377</v>
      </c>
      <c r="H53" s="181">
        <f>ROUND(SUM(H47,J50),2)</f>
        <v>10.98</v>
      </c>
      <c r="I53" s="183"/>
      <c r="J53" s="183"/>
    </row>
    <row r="54" spans="1:13" s="28" customFormat="1" ht="14.45" customHeight="1">
      <c r="A54" s="183"/>
      <c r="B54" s="183"/>
      <c r="C54" s="183"/>
      <c r="D54" s="183"/>
      <c r="E54" s="183"/>
      <c r="F54" s="183"/>
      <c r="G54" s="183"/>
      <c r="H54" s="183"/>
      <c r="I54" s="183"/>
      <c r="J54" s="183"/>
    </row>
    <row r="55" spans="1:13" s="28" customFormat="1" ht="14.45" customHeight="1">
      <c r="A55" s="183"/>
      <c r="B55" s="183"/>
      <c r="C55" s="183"/>
      <c r="D55" s="183"/>
      <c r="E55" s="183"/>
      <c r="F55" s="183"/>
      <c r="G55" s="183"/>
      <c r="H55" s="183"/>
      <c r="I55" s="183"/>
      <c r="J55" s="183"/>
    </row>
    <row r="56" spans="1:13" s="28" customFormat="1" ht="14.45" customHeight="1">
      <c r="A56" s="500" t="s">
        <v>441</v>
      </c>
      <c r="B56" s="500"/>
      <c r="C56" s="500"/>
      <c r="D56" s="500"/>
      <c r="E56" s="500"/>
      <c r="F56" s="500"/>
      <c r="G56" s="500"/>
      <c r="H56" s="500"/>
      <c r="I56" s="500"/>
      <c r="J56" s="500"/>
      <c r="K56" s="169"/>
      <c r="L56" s="169"/>
      <c r="M56" s="169"/>
    </row>
    <row r="57" spans="1:13" s="28" customFormat="1" ht="14.45" customHeight="1">
      <c r="A57" s="193"/>
      <c r="B57" s="193"/>
      <c r="C57" s="193"/>
      <c r="D57" s="193"/>
      <c r="E57" s="193"/>
      <c r="F57" s="193"/>
      <c r="G57" s="193"/>
      <c r="H57" s="193"/>
      <c r="I57" s="193"/>
      <c r="J57" s="193"/>
      <c r="K57" s="169"/>
      <c r="L57" s="169"/>
      <c r="M57" s="169"/>
    </row>
    <row r="58" spans="1:13" s="28" customFormat="1" ht="14.45" customHeight="1">
      <c r="A58" s="193"/>
      <c r="B58" s="193"/>
      <c r="C58" s="193"/>
      <c r="D58" s="193"/>
      <c r="E58" s="193"/>
      <c r="F58" s="193"/>
      <c r="G58" s="193"/>
      <c r="H58" s="193"/>
      <c r="I58" s="193"/>
      <c r="J58" s="193"/>
      <c r="K58" s="169"/>
      <c r="L58" s="169"/>
      <c r="M58" s="169"/>
    </row>
    <row r="59" spans="1:13" s="28" customFormat="1">
      <c r="A59" s="290"/>
      <c r="B59" s="204" t="s">
        <v>603</v>
      </c>
      <c r="C59" s="290"/>
      <c r="D59" s="204" t="s">
        <v>601</v>
      </c>
      <c r="E59" s="290"/>
      <c r="F59" s="204" t="s">
        <v>272</v>
      </c>
      <c r="G59" s="290"/>
      <c r="H59" s="181" t="s">
        <v>274</v>
      </c>
      <c r="I59" s="290"/>
      <c r="J59" s="290"/>
    </row>
    <row r="60" spans="1:13">
      <c r="A60" s="181" t="s">
        <v>312</v>
      </c>
      <c r="B60" s="204">
        <v>15.85</v>
      </c>
      <c r="C60" s="204" t="s">
        <v>51</v>
      </c>
      <c r="D60" s="204">
        <v>0.2</v>
      </c>
      <c r="E60" s="204" t="s">
        <v>51</v>
      </c>
      <c r="F60" s="204">
        <v>0.35</v>
      </c>
      <c r="G60" s="204" t="s">
        <v>53</v>
      </c>
      <c r="H60" s="204">
        <f>ROUND(PRODUCT(B60,D60,F60),2)</f>
        <v>1.1100000000000001</v>
      </c>
      <c r="I60" s="193"/>
      <c r="J60" s="29"/>
      <c r="K60" s="163"/>
    </row>
    <row r="61" spans="1:13">
      <c r="B61" s="193"/>
      <c r="C61" s="193"/>
      <c r="D61" s="193"/>
      <c r="E61" s="193"/>
      <c r="F61" s="193"/>
      <c r="G61" s="193"/>
      <c r="H61" s="193"/>
      <c r="I61" s="193"/>
      <c r="J61" s="29"/>
      <c r="K61" s="163"/>
    </row>
    <row r="62" spans="1:13">
      <c r="B62" s="204" t="s">
        <v>271</v>
      </c>
      <c r="C62" s="193"/>
      <c r="D62" s="204" t="s">
        <v>279</v>
      </c>
      <c r="E62" s="193"/>
      <c r="F62" s="204" t="s">
        <v>272</v>
      </c>
      <c r="H62" s="204" t="s">
        <v>273</v>
      </c>
      <c r="I62" s="193"/>
      <c r="J62" s="181" t="s">
        <v>274</v>
      </c>
      <c r="K62" s="163"/>
    </row>
    <row r="63" spans="1:13">
      <c r="A63" s="181" t="s">
        <v>56</v>
      </c>
      <c r="B63" s="204">
        <f>B50</f>
        <v>1</v>
      </c>
      <c r="C63" s="204" t="s">
        <v>51</v>
      </c>
      <c r="D63" s="204">
        <f>D50</f>
        <v>1</v>
      </c>
      <c r="E63" s="204" t="s">
        <v>51</v>
      </c>
      <c r="F63" s="291">
        <f>B42</f>
        <v>2.3499999999999996</v>
      </c>
      <c r="G63" s="204" t="s">
        <v>51</v>
      </c>
      <c r="H63" s="291">
        <v>3</v>
      </c>
      <c r="I63" s="204" t="s">
        <v>53</v>
      </c>
      <c r="J63" s="291">
        <f>ROUND(PRODUCT(B63,D63,H63,F63),2)</f>
        <v>7.05</v>
      </c>
      <c r="K63" s="163"/>
    </row>
    <row r="64" spans="1:13">
      <c r="B64" s="193"/>
      <c r="C64" s="193"/>
      <c r="D64" s="193"/>
      <c r="E64" s="193"/>
      <c r="F64" s="193"/>
      <c r="G64" s="193"/>
      <c r="H64" s="193"/>
      <c r="I64" s="193"/>
      <c r="J64" s="29"/>
      <c r="K64" s="163"/>
    </row>
    <row r="65" spans="1:13">
      <c r="B65" s="193"/>
      <c r="C65" s="193"/>
      <c r="D65" s="193"/>
      <c r="E65" s="193"/>
      <c r="F65" s="193"/>
      <c r="H65" s="181" t="s">
        <v>274</v>
      </c>
      <c r="I65" s="193"/>
      <c r="J65" s="29"/>
      <c r="K65" s="163"/>
    </row>
    <row r="66" spans="1:13" s="28" customFormat="1" ht="14.45" customHeight="1">
      <c r="A66" s="183"/>
      <c r="B66" s="183"/>
      <c r="C66" s="183"/>
      <c r="D66" s="183"/>
      <c r="E66" s="183"/>
      <c r="F66" s="183"/>
      <c r="G66" s="286" t="s">
        <v>377</v>
      </c>
      <c r="H66" s="181">
        <f>ROUND(SUM(H60,J63),2)</f>
        <v>8.16</v>
      </c>
      <c r="I66" s="183"/>
      <c r="J66" s="183"/>
    </row>
    <row r="67" spans="1:13" s="28" customFormat="1" ht="14.45" customHeight="1">
      <c r="A67" s="193"/>
      <c r="B67" s="193"/>
      <c r="C67" s="193"/>
      <c r="D67" s="193"/>
      <c r="E67" s="193"/>
      <c r="F67" s="193"/>
      <c r="G67" s="193"/>
      <c r="H67" s="193"/>
      <c r="I67" s="193"/>
      <c r="J67" s="193"/>
      <c r="K67" s="169"/>
      <c r="L67" s="169"/>
      <c r="M67" s="169"/>
    </row>
    <row r="68" spans="1:13" s="28" customFormat="1" ht="14.45" customHeight="1">
      <c r="A68" s="193"/>
      <c r="B68" s="193"/>
      <c r="C68" s="193"/>
      <c r="D68" s="193"/>
      <c r="E68" s="193"/>
      <c r="F68" s="193"/>
      <c r="G68" s="289"/>
      <c r="H68" s="289"/>
      <c r="I68" s="187"/>
      <c r="J68" s="193"/>
      <c r="K68" s="169"/>
      <c r="L68" s="169"/>
      <c r="M68" s="169"/>
    </row>
    <row r="69" spans="1:13" s="28" customFormat="1" ht="14.45" customHeight="1">
      <c r="A69" s="193"/>
      <c r="B69" s="193"/>
      <c r="C69" s="193"/>
      <c r="D69" s="193"/>
      <c r="E69" s="193"/>
      <c r="F69" s="193"/>
      <c r="G69" s="289"/>
      <c r="H69" s="289"/>
      <c r="I69" s="187"/>
      <c r="J69" s="193"/>
      <c r="K69" s="169"/>
      <c r="L69" s="169"/>
      <c r="M69" s="169"/>
    </row>
    <row r="70" spans="1:13" s="28" customFormat="1" ht="14.45" customHeight="1">
      <c r="A70" s="193"/>
      <c r="B70" s="193"/>
      <c r="C70" s="193"/>
      <c r="D70" s="193"/>
      <c r="E70" s="193"/>
      <c r="F70" s="193"/>
      <c r="G70" s="187"/>
      <c r="H70" s="187"/>
      <c r="I70" s="187"/>
      <c r="J70" s="193"/>
      <c r="K70" s="169"/>
      <c r="L70" s="169"/>
      <c r="M70" s="169"/>
    </row>
    <row r="71" spans="1:13" s="28" customFormat="1" ht="14.45" customHeight="1">
      <c r="A71" s="500" t="s">
        <v>520</v>
      </c>
      <c r="B71" s="500"/>
      <c r="C71" s="500"/>
      <c r="D71" s="500"/>
      <c r="E71" s="500"/>
      <c r="F71" s="500"/>
      <c r="G71" s="500"/>
      <c r="H71" s="500"/>
      <c r="I71" s="500"/>
      <c r="J71" s="500"/>
      <c r="K71" s="169"/>
      <c r="L71" s="169"/>
      <c r="M71" s="169"/>
    </row>
    <row r="72" spans="1:13" s="28" customFormat="1" ht="14.45" customHeight="1">
      <c r="A72" s="193"/>
      <c r="B72" s="193"/>
      <c r="C72" s="193"/>
      <c r="D72" s="193"/>
      <c r="E72" s="193"/>
      <c r="F72" s="193"/>
      <c r="G72" s="193"/>
      <c r="H72" s="193"/>
      <c r="I72" s="193"/>
      <c r="J72" s="193"/>
      <c r="K72" s="169"/>
      <c r="L72" s="169"/>
      <c r="M72" s="169"/>
    </row>
    <row r="73" spans="1:13" s="28" customFormat="1" ht="14.45" customHeight="1">
      <c r="A73" s="193"/>
      <c r="B73" s="193"/>
      <c r="C73" s="193"/>
      <c r="D73" s="193"/>
      <c r="E73" s="193"/>
      <c r="F73" s="193"/>
      <c r="G73" s="193"/>
      <c r="H73" s="193"/>
      <c r="I73" s="193"/>
      <c r="J73" s="193"/>
      <c r="K73" s="169"/>
      <c r="L73" s="169"/>
      <c r="M73" s="169"/>
    </row>
    <row r="74" spans="1:13" s="28" customFormat="1" ht="14.45" customHeight="1">
      <c r="A74" s="193"/>
      <c r="B74" s="193"/>
      <c r="C74" s="193"/>
      <c r="D74" s="193"/>
      <c r="E74" s="193"/>
      <c r="F74" s="193"/>
      <c r="G74" s="193"/>
      <c r="H74" s="193"/>
      <c r="I74" s="193"/>
      <c r="J74" s="193"/>
      <c r="K74" s="169"/>
      <c r="L74" s="169"/>
      <c r="M74" s="169"/>
    </row>
    <row r="75" spans="1:13" s="28" customFormat="1" ht="14.45" customHeight="1">
      <c r="A75" s="193"/>
      <c r="B75" s="193"/>
      <c r="C75" s="193"/>
      <c r="D75" s="193"/>
      <c r="E75" s="193"/>
      <c r="F75" s="193"/>
      <c r="G75" s="193"/>
      <c r="H75" s="193"/>
      <c r="I75" s="193"/>
      <c r="J75" s="193"/>
      <c r="K75" s="169"/>
      <c r="L75" s="169"/>
      <c r="M75" s="169"/>
    </row>
    <row r="76" spans="1:13" s="28" customFormat="1">
      <c r="A76" s="290"/>
      <c r="B76" s="204" t="s">
        <v>314</v>
      </c>
      <c r="C76" s="290"/>
      <c r="D76" s="204" t="s">
        <v>272</v>
      </c>
      <c r="E76" s="290"/>
      <c r="F76" s="204" t="s">
        <v>600</v>
      </c>
      <c r="G76" s="290"/>
      <c r="H76" s="181" t="s">
        <v>274</v>
      </c>
      <c r="I76" s="290"/>
      <c r="J76" s="290"/>
    </row>
    <row r="77" spans="1:13">
      <c r="A77" s="181" t="s">
        <v>312</v>
      </c>
      <c r="B77" s="204">
        <f>16.1+21.7</f>
        <v>37.799999999999997</v>
      </c>
      <c r="C77" s="204" t="s">
        <v>51</v>
      </c>
      <c r="D77" s="204">
        <v>0.2</v>
      </c>
      <c r="E77" s="204" t="s">
        <v>51</v>
      </c>
      <c r="F77" s="204">
        <v>0.35</v>
      </c>
      <c r="G77" s="204" t="s">
        <v>53</v>
      </c>
      <c r="H77" s="204">
        <f>ROUND(PRODUCT(B77,D77,F77),2)</f>
        <v>2.65</v>
      </c>
      <c r="I77" s="193"/>
      <c r="J77" s="29"/>
      <c r="K77" s="163"/>
    </row>
    <row r="78" spans="1:13">
      <c r="B78" s="193"/>
      <c r="C78" s="193"/>
      <c r="D78" s="193"/>
      <c r="E78" s="193"/>
      <c r="F78" s="193"/>
      <c r="G78" s="193"/>
      <c r="H78" s="193"/>
      <c r="I78" s="193"/>
      <c r="J78" s="29"/>
      <c r="K78" s="163"/>
    </row>
    <row r="79" spans="1:13">
      <c r="B79" s="204" t="s">
        <v>271</v>
      </c>
      <c r="C79" s="193"/>
      <c r="D79" s="204" t="s">
        <v>279</v>
      </c>
      <c r="E79" s="193"/>
      <c r="F79" s="204" t="s">
        <v>272</v>
      </c>
      <c r="H79" s="204" t="s">
        <v>273</v>
      </c>
      <c r="I79" s="193"/>
      <c r="J79" s="181" t="s">
        <v>274</v>
      </c>
      <c r="K79" s="163"/>
    </row>
    <row r="80" spans="1:13">
      <c r="A80" s="181" t="s">
        <v>56</v>
      </c>
      <c r="B80" s="204">
        <f>B63</f>
        <v>1</v>
      </c>
      <c r="C80" s="204" t="s">
        <v>51</v>
      </c>
      <c r="D80" s="204">
        <f>D63</f>
        <v>1</v>
      </c>
      <c r="E80" s="204" t="s">
        <v>51</v>
      </c>
      <c r="F80" s="291">
        <f>B42</f>
        <v>2.3499999999999996</v>
      </c>
      <c r="G80" s="204" t="s">
        <v>51</v>
      </c>
      <c r="H80" s="291">
        <v>9</v>
      </c>
      <c r="I80" s="204" t="s">
        <v>53</v>
      </c>
      <c r="J80" s="291">
        <f>ROUND(PRODUCT(B80,D80,F80,H80),2)</f>
        <v>21.15</v>
      </c>
      <c r="K80" s="163"/>
    </row>
    <row r="81" spans="1:13">
      <c r="B81" s="193"/>
      <c r="C81" s="193"/>
      <c r="D81" s="193"/>
      <c r="E81" s="193"/>
      <c r="F81" s="193"/>
      <c r="G81" s="193"/>
      <c r="H81" s="193"/>
      <c r="I81" s="193"/>
      <c r="J81" s="29"/>
      <c r="K81" s="163"/>
    </row>
    <row r="82" spans="1:13">
      <c r="B82" s="193"/>
      <c r="C82" s="193"/>
      <c r="D82" s="193"/>
      <c r="E82" s="193"/>
      <c r="F82" s="193"/>
      <c r="H82" s="181" t="s">
        <v>274</v>
      </c>
      <c r="I82" s="193"/>
      <c r="J82" s="29"/>
      <c r="K82" s="163"/>
    </row>
    <row r="83" spans="1:13" s="28" customFormat="1" ht="14.45" customHeight="1">
      <c r="A83" s="183"/>
      <c r="B83" s="183"/>
      <c r="C83" s="183"/>
      <c r="D83" s="183"/>
      <c r="E83" s="183"/>
      <c r="F83" s="183"/>
      <c r="G83" s="286" t="s">
        <v>377</v>
      </c>
      <c r="H83" s="181">
        <f>ROUND(SUM(H77,J80),2)</f>
        <v>23.8</v>
      </c>
      <c r="I83" s="183"/>
      <c r="J83" s="183"/>
    </row>
    <row r="84" spans="1:13" s="28" customFormat="1" ht="14.45" customHeight="1">
      <c r="A84" s="193"/>
      <c r="B84" s="193"/>
      <c r="C84" s="193"/>
      <c r="D84" s="193"/>
      <c r="E84" s="193"/>
      <c r="F84" s="193"/>
      <c r="G84" s="193"/>
      <c r="H84" s="193"/>
      <c r="I84" s="193"/>
      <c r="J84" s="193"/>
      <c r="K84" s="169"/>
      <c r="L84" s="169"/>
      <c r="M84" s="169"/>
    </row>
    <row r="85" spans="1:13" s="28" customFormat="1" ht="14.45" customHeight="1">
      <c r="A85" s="193"/>
      <c r="B85" s="193"/>
      <c r="C85" s="193"/>
      <c r="D85" s="193"/>
      <c r="E85" s="193"/>
      <c r="F85" s="193"/>
      <c r="G85" s="187"/>
      <c r="H85" s="187"/>
      <c r="I85" s="187"/>
      <c r="J85" s="193"/>
    </row>
    <row r="86" spans="1:13" s="28" customFormat="1" ht="14.45" customHeight="1">
      <c r="A86" s="193"/>
      <c r="B86" s="183"/>
      <c r="C86" s="183"/>
      <c r="D86" s="183"/>
      <c r="E86" s="183"/>
      <c r="F86" s="183"/>
      <c r="G86" s="187"/>
      <c r="H86" s="207" t="s">
        <v>274</v>
      </c>
      <c r="I86" s="183"/>
      <c r="J86" s="183"/>
    </row>
    <row r="87" spans="1:13" s="28" customFormat="1" ht="14.45" customHeight="1">
      <c r="A87" s="187"/>
      <c r="B87" s="193"/>
      <c r="C87" s="193"/>
      <c r="D87" s="193"/>
      <c r="E87" s="193"/>
      <c r="F87" s="193"/>
      <c r="G87" s="207" t="s">
        <v>85</v>
      </c>
      <c r="H87" s="208">
        <f>ROUND(SUM(I37,H53,H66,H83),1)</f>
        <v>56.8</v>
      </c>
      <c r="I87" s="183"/>
      <c r="J87" s="183"/>
    </row>
    <row r="88" spans="1:13" s="28" customFormat="1" ht="14.45" customHeight="1">
      <c r="A88" s="187"/>
      <c r="B88" s="193"/>
      <c r="C88" s="193"/>
      <c r="D88" s="193"/>
      <c r="E88" s="193"/>
      <c r="F88" s="193"/>
      <c r="G88" s="185"/>
      <c r="H88" s="187"/>
      <c r="I88" s="183"/>
      <c r="J88" s="183"/>
    </row>
    <row r="89" spans="1:13" s="28" customFormat="1" ht="14.45" customHeight="1">
      <c r="A89" s="486" t="s">
        <v>98</v>
      </c>
      <c r="B89" s="486"/>
      <c r="C89" s="486"/>
      <c r="D89" s="486"/>
      <c r="E89" s="486"/>
      <c r="F89" s="486"/>
      <c r="G89" s="486"/>
      <c r="H89" s="486"/>
      <c r="I89" s="486"/>
      <c r="J89" s="486"/>
    </row>
    <row r="90" spans="1:13" s="28" customFormat="1" ht="24" customHeight="1">
      <c r="A90" s="187"/>
      <c r="B90" s="187"/>
      <c r="C90" s="187"/>
      <c r="D90" s="187"/>
      <c r="E90" s="187"/>
      <c r="F90" s="187"/>
      <c r="G90" s="187"/>
      <c r="H90" s="187"/>
      <c r="I90" s="187"/>
      <c r="J90" s="187"/>
    </row>
    <row r="91" spans="1:13" s="28" customFormat="1" ht="21.6" customHeight="1">
      <c r="A91" s="193"/>
      <c r="B91" s="193"/>
      <c r="C91" s="181" t="s">
        <v>433</v>
      </c>
      <c r="D91" s="193"/>
      <c r="E91" s="193"/>
      <c r="F91" s="193"/>
      <c r="G91" s="193"/>
      <c r="H91" s="183"/>
      <c r="I91" s="183"/>
      <c r="J91" s="183"/>
    </row>
    <row r="92" spans="1:13" s="28" customFormat="1" ht="15" customHeight="1">
      <c r="A92" s="505" t="s">
        <v>316</v>
      </c>
      <c r="B92" s="505"/>
      <c r="C92" s="204">
        <f>J153</f>
        <v>1.1000000000000001</v>
      </c>
      <c r="D92" s="193"/>
      <c r="E92" s="193"/>
      <c r="F92" s="193"/>
      <c r="G92" s="193"/>
      <c r="H92" s="183"/>
      <c r="I92" s="183"/>
      <c r="J92" s="183"/>
    </row>
    <row r="93" spans="1:13" s="28" customFormat="1" ht="26.25" customHeight="1">
      <c r="A93" s="505" t="s">
        <v>277</v>
      </c>
      <c r="B93" s="505"/>
      <c r="C93" s="204">
        <f>J161+J173+J189</f>
        <v>3.86</v>
      </c>
      <c r="D93" s="193"/>
      <c r="E93" s="193"/>
      <c r="F93" s="193"/>
      <c r="G93" s="193"/>
      <c r="H93" s="193"/>
      <c r="I93" s="193"/>
      <c r="J93" s="193"/>
    </row>
    <row r="94" spans="1:13" s="28" customFormat="1" ht="26.25" customHeight="1">
      <c r="A94" s="505" t="s">
        <v>278</v>
      </c>
      <c r="B94" s="505"/>
      <c r="C94" s="204">
        <f>J162+J174+J190</f>
        <v>1.71</v>
      </c>
      <c r="D94" s="193"/>
      <c r="E94" s="193"/>
      <c r="F94" s="193"/>
      <c r="G94" s="193"/>
      <c r="H94" s="183"/>
      <c r="I94" s="183"/>
      <c r="J94" s="183"/>
    </row>
    <row r="95" spans="1:13" s="28" customFormat="1" ht="14.45" customHeight="1">
      <c r="A95" s="493" t="s">
        <v>317</v>
      </c>
      <c r="B95" s="494"/>
      <c r="C95" s="204">
        <f>H177+H193+H213</f>
        <v>3.26</v>
      </c>
      <c r="D95" s="193"/>
      <c r="E95" s="193"/>
      <c r="F95" s="193"/>
      <c r="G95" s="193"/>
      <c r="H95" s="183"/>
      <c r="I95" s="183"/>
      <c r="J95" s="183"/>
    </row>
    <row r="96" spans="1:13" s="28" customFormat="1" ht="14.45" customHeight="1">
      <c r="A96" s="500" t="s">
        <v>0</v>
      </c>
      <c r="B96" s="500"/>
      <c r="C96" s="204">
        <f>ROUND(SUM(C92:C95),2)</f>
        <v>9.93</v>
      </c>
      <c r="D96" s="193"/>
      <c r="E96" s="193"/>
      <c r="F96" s="193"/>
      <c r="G96" s="193"/>
      <c r="H96" s="183"/>
      <c r="I96" s="183"/>
      <c r="J96" s="183"/>
    </row>
    <row r="97" spans="1:10" s="28" customFormat="1" ht="14.45" customHeight="1">
      <c r="A97" s="193"/>
      <c r="B97" s="193"/>
      <c r="C97" s="193"/>
      <c r="D97" s="193"/>
      <c r="E97" s="193"/>
      <c r="F97" s="193"/>
      <c r="G97" s="193"/>
      <c r="H97" s="183"/>
      <c r="I97" s="183"/>
      <c r="J97" s="183"/>
    </row>
    <row r="98" spans="1:10" s="28" customFormat="1" ht="14.45" customHeight="1">
      <c r="A98" s="193"/>
      <c r="B98" s="193"/>
      <c r="C98" s="187"/>
      <c r="D98" s="193"/>
      <c r="E98" s="193"/>
      <c r="F98" s="193"/>
      <c r="G98" s="193"/>
      <c r="H98" s="183"/>
      <c r="I98" s="183"/>
      <c r="J98" s="183"/>
    </row>
    <row r="99" spans="1:10" s="28" customFormat="1" ht="14.45" customHeight="1">
      <c r="A99" s="193"/>
      <c r="B99" s="193"/>
      <c r="C99" s="193"/>
      <c r="D99" s="193"/>
      <c r="E99" s="193"/>
      <c r="F99" s="193"/>
      <c r="G99" s="193"/>
      <c r="H99" s="183"/>
      <c r="I99" s="183"/>
      <c r="J99" s="183"/>
    </row>
    <row r="100" spans="1:10" s="28" customFormat="1" ht="13.15" customHeight="1">
      <c r="A100" s="500" t="s">
        <v>54</v>
      </c>
      <c r="B100" s="500" t="s">
        <v>53</v>
      </c>
      <c r="C100" s="204" t="s">
        <v>87</v>
      </c>
      <c r="D100" s="500" t="s">
        <v>27</v>
      </c>
      <c r="E100" s="500" t="s">
        <v>88</v>
      </c>
      <c r="F100" s="500"/>
      <c r="G100" s="500"/>
      <c r="H100" s="183"/>
      <c r="I100" s="207" t="s">
        <v>55</v>
      </c>
      <c r="J100" s="183"/>
    </row>
    <row r="101" spans="1:10">
      <c r="A101" s="500"/>
      <c r="B101" s="500"/>
      <c r="C101" s="204">
        <f>H87</f>
        <v>56.8</v>
      </c>
      <c r="D101" s="500"/>
      <c r="E101" s="530">
        <f>C96</f>
        <v>9.93</v>
      </c>
      <c r="F101" s="530"/>
      <c r="G101" s="530"/>
      <c r="H101" s="181" t="s">
        <v>53</v>
      </c>
      <c r="I101" s="182">
        <f>ROUND(C101-E101,1)</f>
        <v>46.9</v>
      </c>
      <c r="J101" s="188"/>
    </row>
    <row r="102" spans="1:10" s="28" customFormat="1" ht="12.75" customHeight="1">
      <c r="A102" s="183"/>
      <c r="B102" s="183"/>
      <c r="C102" s="183"/>
      <c r="D102" s="183"/>
      <c r="E102" s="183"/>
      <c r="F102" s="183"/>
      <c r="G102" s="183"/>
      <c r="H102" s="183"/>
      <c r="I102" s="183"/>
      <c r="J102" s="183"/>
    </row>
    <row r="103" spans="1:10" s="28" customFormat="1" ht="12.75" customHeight="1">
      <c r="A103" s="193"/>
      <c r="B103" s="193"/>
      <c r="C103" s="193"/>
      <c r="D103" s="193"/>
      <c r="E103" s="189"/>
      <c r="F103" s="189"/>
      <c r="G103" s="189"/>
      <c r="H103" s="183"/>
      <c r="I103" s="188"/>
      <c r="J103" s="188"/>
    </row>
    <row r="104" spans="1:10" s="28" customFormat="1" ht="12.75" customHeight="1">
      <c r="A104" s="486" t="s">
        <v>254</v>
      </c>
      <c r="B104" s="486"/>
      <c r="C104" s="486"/>
      <c r="D104" s="486"/>
      <c r="E104" s="486"/>
      <c r="F104" s="486"/>
      <c r="G104" s="486"/>
      <c r="H104" s="486"/>
      <c r="I104" s="486"/>
      <c r="J104" s="486"/>
    </row>
    <row r="105" spans="1:10" s="28" customFormat="1" ht="12.75" customHeight="1">
      <c r="A105" s="193"/>
      <c r="B105" s="193"/>
      <c r="C105" s="193"/>
      <c r="D105" s="193"/>
      <c r="E105" s="189"/>
      <c r="F105" s="189"/>
      <c r="G105" s="189"/>
      <c r="H105" s="183"/>
      <c r="I105" s="188"/>
      <c r="J105" s="188"/>
    </row>
    <row r="106" spans="1:10" s="28" customFormat="1" ht="12.75" customHeight="1">
      <c r="A106" s="528" t="s">
        <v>380</v>
      </c>
      <c r="B106" s="502"/>
      <c r="C106" s="502"/>
      <c r="D106" s="502"/>
      <c r="E106" s="502"/>
      <c r="F106" s="502"/>
      <c r="G106" s="502"/>
      <c r="H106" s="502"/>
      <c r="I106" s="502"/>
      <c r="J106" s="502"/>
    </row>
    <row r="107" spans="1:10" s="28" customFormat="1" ht="24.6" customHeight="1">
      <c r="A107" s="193"/>
      <c r="B107" s="193"/>
      <c r="C107" s="193"/>
      <c r="D107" s="193"/>
      <c r="E107" s="189"/>
      <c r="F107" s="189"/>
      <c r="G107" s="189"/>
      <c r="H107" s="183"/>
      <c r="I107" s="188"/>
      <c r="J107" s="188"/>
    </row>
    <row r="108" spans="1:10" s="28" customFormat="1" ht="12.75" customHeight="1">
      <c r="A108" s="193"/>
      <c r="B108" s="204" t="s">
        <v>379</v>
      </c>
      <c r="C108" s="193"/>
      <c r="D108" s="204" t="s">
        <v>272</v>
      </c>
      <c r="E108" s="193"/>
      <c r="F108" s="207" t="s">
        <v>55</v>
      </c>
      <c r="G108" s="189"/>
      <c r="H108" s="183"/>
      <c r="I108" s="188"/>
      <c r="J108" s="188"/>
    </row>
    <row r="109" spans="1:10" s="28" customFormat="1" ht="14.45" customHeight="1">
      <c r="A109" s="193"/>
      <c r="B109" s="204">
        <v>30</v>
      </c>
      <c r="C109" s="292" t="s">
        <v>123</v>
      </c>
      <c r="D109" s="204">
        <v>0.4</v>
      </c>
      <c r="E109" s="204" t="s">
        <v>53</v>
      </c>
      <c r="F109" s="208">
        <f>ROUND(B109*D109,2)</f>
        <v>12</v>
      </c>
      <c r="G109" s="189"/>
      <c r="H109" s="183"/>
      <c r="I109" s="188"/>
      <c r="J109" s="188"/>
    </row>
    <row r="110" spans="1:10" ht="14.45" customHeight="1">
      <c r="A110" s="193"/>
      <c r="B110" s="193"/>
      <c r="C110" s="193"/>
      <c r="D110" s="193"/>
      <c r="E110" s="189"/>
      <c r="F110" s="189"/>
      <c r="G110" s="189"/>
      <c r="I110" s="188"/>
      <c r="J110" s="188"/>
    </row>
    <row r="111" spans="1:10" s="29" customFormat="1" ht="14.45" customHeight="1">
      <c r="A111" s="193"/>
      <c r="B111" s="193"/>
      <c r="C111" s="193"/>
      <c r="D111" s="193"/>
      <c r="E111" s="193"/>
      <c r="F111" s="193"/>
      <c r="G111" s="193"/>
      <c r="H111" s="183"/>
      <c r="I111" s="183"/>
      <c r="J111" s="183"/>
    </row>
    <row r="112" spans="1:10" ht="14.45" customHeight="1">
      <c r="A112" s="193"/>
      <c r="B112" s="193"/>
      <c r="C112" s="193"/>
      <c r="D112" s="193"/>
      <c r="E112" s="193"/>
      <c r="F112" s="193"/>
      <c r="G112" s="193"/>
    </row>
    <row r="113" spans="1:10" ht="14.45" customHeight="1">
      <c r="A113" s="487" t="s">
        <v>90</v>
      </c>
      <c r="B113" s="487"/>
      <c r="C113" s="487"/>
      <c r="D113" s="487"/>
      <c r="E113" s="487"/>
      <c r="F113" s="487"/>
      <c r="G113" s="487"/>
      <c r="H113" s="487"/>
      <c r="I113" s="487"/>
      <c r="J113" s="487"/>
    </row>
    <row r="114" spans="1:10" ht="14.45" customHeight="1">
      <c r="A114" s="187"/>
      <c r="B114" s="193"/>
      <c r="C114" s="193"/>
      <c r="D114" s="193"/>
      <c r="E114" s="193"/>
      <c r="F114" s="193"/>
      <c r="G114" s="193"/>
    </row>
    <row r="115" spans="1:10" ht="14.45" customHeight="1">
      <c r="A115" s="486" t="s">
        <v>99</v>
      </c>
      <c r="B115" s="486"/>
      <c r="C115" s="486"/>
      <c r="D115" s="486"/>
      <c r="E115" s="486"/>
      <c r="F115" s="486"/>
      <c r="G115" s="486"/>
      <c r="H115" s="486"/>
      <c r="I115" s="486"/>
      <c r="J115" s="486"/>
    </row>
    <row r="116" spans="1:10" ht="14.45" customHeight="1">
      <c r="A116" s="185"/>
      <c r="B116" s="185"/>
      <c r="C116" s="185"/>
      <c r="D116" s="185"/>
      <c r="E116" s="185"/>
      <c r="F116" s="185"/>
      <c r="G116" s="185"/>
      <c r="H116" s="185"/>
      <c r="I116" s="185"/>
      <c r="J116" s="185"/>
    </row>
    <row r="117" spans="1:10" ht="15" customHeight="1">
      <c r="A117" s="500" t="s">
        <v>529</v>
      </c>
      <c r="B117" s="500"/>
      <c r="C117" s="500"/>
      <c r="D117" s="500"/>
      <c r="E117" s="500"/>
      <c r="F117" s="500"/>
      <c r="G117" s="500"/>
      <c r="H117" s="500"/>
      <c r="I117" s="500"/>
      <c r="J117" s="500"/>
    </row>
    <row r="118" spans="1:10" ht="14.45" customHeight="1"/>
    <row r="119" spans="1:10" ht="14.45" customHeight="1">
      <c r="A119" s="193"/>
      <c r="B119" s="181" t="s">
        <v>279</v>
      </c>
      <c r="C119" s="284"/>
      <c r="D119" s="204" t="s">
        <v>271</v>
      </c>
      <c r="E119" s="284"/>
      <c r="F119" s="204" t="s">
        <v>272</v>
      </c>
      <c r="G119" s="193"/>
      <c r="H119" s="204" t="s">
        <v>273</v>
      </c>
      <c r="J119" s="181" t="s">
        <v>55</v>
      </c>
    </row>
    <row r="120" spans="1:10" ht="14.45" customHeight="1">
      <c r="A120" s="204" t="s">
        <v>56</v>
      </c>
      <c r="B120" s="204">
        <f>A36</f>
        <v>0.7</v>
      </c>
      <c r="C120" s="204" t="s">
        <v>51</v>
      </c>
      <c r="D120" s="204">
        <f>C36</f>
        <v>0.7</v>
      </c>
      <c r="E120" s="204" t="s">
        <v>51</v>
      </c>
      <c r="F120" s="204">
        <f>B41</f>
        <v>0.05</v>
      </c>
      <c r="G120" s="204" t="s">
        <v>51</v>
      </c>
      <c r="H120" s="181">
        <f>G36</f>
        <v>12</v>
      </c>
      <c r="I120" s="286" t="s">
        <v>53</v>
      </c>
      <c r="J120" s="181">
        <f>ROUND(B120*D120*F120*H120,2)</f>
        <v>0.28999999999999998</v>
      </c>
    </row>
    <row r="121" spans="1:10" ht="14.45" customHeight="1">
      <c r="A121" s="193"/>
      <c r="B121" s="193"/>
      <c r="C121" s="193"/>
      <c r="D121" s="193"/>
      <c r="E121" s="193"/>
      <c r="F121" s="193"/>
      <c r="G121" s="193"/>
      <c r="H121" s="491" t="s">
        <v>291</v>
      </c>
      <c r="I121" s="501"/>
      <c r="J121" s="181">
        <f>ROUND(SUM(J120),2)</f>
        <v>0.28999999999999998</v>
      </c>
    </row>
    <row r="122" spans="1:10" ht="14.45" customHeight="1">
      <c r="A122" s="193"/>
      <c r="B122" s="193"/>
      <c r="C122" s="193"/>
      <c r="D122" s="193"/>
      <c r="E122" s="193"/>
      <c r="F122" s="193"/>
      <c r="G122" s="193"/>
    </row>
    <row r="123" spans="1:10" ht="14.45" customHeight="1">
      <c r="A123" s="500" t="s">
        <v>593</v>
      </c>
      <c r="B123" s="500"/>
      <c r="C123" s="500"/>
      <c r="D123" s="500"/>
      <c r="E123" s="500"/>
      <c r="F123" s="500"/>
      <c r="G123" s="500"/>
      <c r="H123" s="500"/>
      <c r="I123" s="500"/>
      <c r="J123" s="500"/>
    </row>
    <row r="124" spans="1:10" ht="15" customHeight="1">
      <c r="A124" s="193"/>
      <c r="B124" s="193"/>
      <c r="C124" s="193"/>
      <c r="D124" s="193"/>
      <c r="E124" s="193"/>
      <c r="F124" s="193"/>
      <c r="G124" s="193"/>
    </row>
    <row r="126" spans="1:10" ht="14.45" customHeight="1">
      <c r="A126" s="193"/>
      <c r="B126" s="181" t="s">
        <v>279</v>
      </c>
      <c r="C126" s="284"/>
      <c r="D126" s="204" t="s">
        <v>271</v>
      </c>
      <c r="E126" s="284"/>
      <c r="F126" s="204" t="s">
        <v>272</v>
      </c>
      <c r="G126" s="193"/>
      <c r="H126" s="204" t="s">
        <v>273</v>
      </c>
      <c r="J126" s="181" t="s">
        <v>55</v>
      </c>
    </row>
    <row r="127" spans="1:10" ht="14.45" customHeight="1">
      <c r="A127" s="204" t="s">
        <v>56</v>
      </c>
      <c r="B127" s="204">
        <f>B50</f>
        <v>1</v>
      </c>
      <c r="C127" s="204" t="s">
        <v>51</v>
      </c>
      <c r="D127" s="204">
        <f>D50</f>
        <v>1</v>
      </c>
      <c r="E127" s="204" t="s">
        <v>51</v>
      </c>
      <c r="F127" s="204">
        <f>B41</f>
        <v>0.05</v>
      </c>
      <c r="G127" s="204" t="s">
        <v>51</v>
      </c>
      <c r="H127" s="181">
        <f>H50</f>
        <v>4</v>
      </c>
      <c r="I127" s="286" t="s">
        <v>53</v>
      </c>
      <c r="J127" s="181">
        <f>PRODUCT(B127,D127,F127,H127)</f>
        <v>0.2</v>
      </c>
    </row>
    <row r="128" spans="1:10" ht="14.45" customHeight="1">
      <c r="A128" s="193"/>
      <c r="B128" s="193"/>
      <c r="C128" s="193"/>
      <c r="D128" s="193"/>
      <c r="E128" s="193"/>
      <c r="F128" s="193"/>
      <c r="G128" s="193"/>
      <c r="H128" s="491" t="s">
        <v>291</v>
      </c>
      <c r="I128" s="501"/>
      <c r="J128" s="181">
        <f>ROUND(SUM(J127),2)</f>
        <v>0.2</v>
      </c>
    </row>
    <row r="129" spans="1:13" ht="14.45" customHeight="1">
      <c r="A129" s="193"/>
      <c r="B129" s="193"/>
      <c r="C129" s="193"/>
      <c r="D129" s="193"/>
      <c r="E129" s="193"/>
      <c r="F129" s="193"/>
      <c r="G129" s="193"/>
    </row>
    <row r="130" spans="1:13" ht="14.45" customHeight="1">
      <c r="A130" s="193"/>
      <c r="B130" s="193"/>
      <c r="C130" s="193"/>
      <c r="D130" s="193"/>
      <c r="E130" s="193"/>
      <c r="F130" s="193"/>
      <c r="G130" s="193"/>
    </row>
    <row r="131" spans="1:13" s="28" customFormat="1" ht="14.45" customHeight="1">
      <c r="A131" s="193"/>
      <c r="B131" s="193"/>
      <c r="C131" s="193"/>
      <c r="D131" s="193"/>
      <c r="E131" s="193"/>
      <c r="F131" s="193"/>
      <c r="G131" s="193"/>
      <c r="H131" s="183"/>
      <c r="I131" s="183"/>
      <c r="J131" s="183"/>
      <c r="K131" s="169"/>
      <c r="L131" s="169"/>
      <c r="M131" s="169"/>
    </row>
    <row r="132" spans="1:13" ht="14.45" customHeight="1">
      <c r="A132" s="524" t="s">
        <v>441</v>
      </c>
      <c r="B132" s="525"/>
      <c r="C132" s="525"/>
      <c r="D132" s="525"/>
      <c r="E132" s="525"/>
      <c r="F132" s="525"/>
      <c r="G132" s="525"/>
      <c r="H132" s="525"/>
      <c r="I132" s="525"/>
      <c r="J132" s="526"/>
    </row>
    <row r="133" spans="1:13" ht="14.45" customHeight="1">
      <c r="A133" s="193"/>
      <c r="B133" s="193"/>
      <c r="C133" s="193"/>
      <c r="D133" s="193"/>
      <c r="E133" s="193"/>
      <c r="F133" s="193"/>
      <c r="G133" s="193"/>
    </row>
    <row r="134" spans="1:13" ht="14.45" customHeight="1">
      <c r="A134" s="193"/>
      <c r="B134" s="193"/>
      <c r="C134" s="193"/>
      <c r="D134" s="193"/>
      <c r="E134" s="193"/>
      <c r="F134" s="193"/>
      <c r="G134" s="193"/>
    </row>
    <row r="135" spans="1:13">
      <c r="A135" s="193"/>
      <c r="B135" s="193"/>
      <c r="C135" s="193"/>
      <c r="D135" s="193"/>
      <c r="E135" s="193"/>
      <c r="F135" s="193"/>
      <c r="G135" s="193"/>
    </row>
    <row r="136" spans="1:13" ht="14.45" customHeight="1">
      <c r="A136" s="193"/>
      <c r="B136" s="181" t="s">
        <v>279</v>
      </c>
      <c r="C136" s="284"/>
      <c r="D136" s="204" t="s">
        <v>271</v>
      </c>
      <c r="E136" s="284"/>
      <c r="F136" s="204" t="s">
        <v>272</v>
      </c>
      <c r="G136" s="193"/>
      <c r="H136" s="204" t="s">
        <v>273</v>
      </c>
      <c r="J136" s="181" t="s">
        <v>55</v>
      </c>
    </row>
    <row r="137" spans="1:13" ht="14.45" customHeight="1">
      <c r="A137" s="204" t="s">
        <v>56</v>
      </c>
      <c r="B137" s="204">
        <f>B127</f>
        <v>1</v>
      </c>
      <c r="C137" s="204" t="s">
        <v>51</v>
      </c>
      <c r="D137" s="204">
        <f>D127</f>
        <v>1</v>
      </c>
      <c r="E137" s="204" t="s">
        <v>51</v>
      </c>
      <c r="F137" s="204">
        <f>B41</f>
        <v>0.05</v>
      </c>
      <c r="G137" s="204" t="s">
        <v>51</v>
      </c>
      <c r="H137" s="181">
        <f>H63</f>
        <v>3</v>
      </c>
      <c r="I137" s="286" t="s">
        <v>53</v>
      </c>
      <c r="J137" s="181">
        <f>PRODUCT(B137,D137,F137,H137)</f>
        <v>0.15000000000000002</v>
      </c>
    </row>
    <row r="138" spans="1:13" ht="14.45" customHeight="1">
      <c r="A138" s="193"/>
      <c r="B138" s="193"/>
      <c r="C138" s="193"/>
      <c r="D138" s="193"/>
      <c r="E138" s="193"/>
      <c r="F138" s="193"/>
      <c r="G138" s="193"/>
      <c r="H138" s="491" t="s">
        <v>291</v>
      </c>
      <c r="I138" s="501"/>
      <c r="J138" s="181">
        <f>ROUND(SUM(J137),2)</f>
        <v>0.15</v>
      </c>
    </row>
    <row r="139" spans="1:13" ht="14.45" customHeight="1">
      <c r="A139" s="193"/>
      <c r="B139" s="193"/>
      <c r="C139" s="193"/>
      <c r="D139" s="193"/>
      <c r="E139" s="193"/>
      <c r="F139" s="193"/>
      <c r="G139" s="193"/>
      <c r="H139" s="185"/>
      <c r="I139" s="185"/>
      <c r="J139" s="185"/>
      <c r="K139" s="190"/>
    </row>
    <row r="140" spans="1:13" ht="14.45" customHeight="1">
      <c r="A140" s="193"/>
      <c r="B140" s="193"/>
      <c r="C140" s="193"/>
      <c r="D140" s="193"/>
      <c r="E140" s="193"/>
      <c r="F140" s="193"/>
      <c r="G140" s="193"/>
      <c r="H140" s="29"/>
      <c r="I140" s="29"/>
      <c r="J140" s="29"/>
      <c r="K140" s="190"/>
    </row>
    <row r="141" spans="1:13" ht="14.45" customHeight="1">
      <c r="A141" s="193"/>
      <c r="B141" s="193"/>
      <c r="C141" s="193"/>
      <c r="D141" s="193"/>
      <c r="E141" s="193"/>
      <c r="F141" s="193"/>
      <c r="G141" s="193"/>
      <c r="H141" s="29"/>
      <c r="I141" s="29"/>
      <c r="J141" s="29"/>
      <c r="K141" s="190"/>
    </row>
    <row r="142" spans="1:13" ht="14.45" customHeight="1">
      <c r="A142" s="500" t="s">
        <v>520</v>
      </c>
      <c r="B142" s="500"/>
      <c r="C142" s="500"/>
      <c r="D142" s="500"/>
      <c r="E142" s="500"/>
      <c r="F142" s="500"/>
      <c r="G142" s="500"/>
      <c r="H142" s="500"/>
      <c r="I142" s="500"/>
      <c r="J142" s="500"/>
    </row>
    <row r="143" spans="1:13" ht="14.45" customHeight="1">
      <c r="A143" s="193"/>
      <c r="B143" s="193"/>
      <c r="C143" s="193"/>
      <c r="D143" s="193"/>
      <c r="E143" s="193"/>
      <c r="F143" s="193"/>
      <c r="G143" s="193"/>
      <c r="H143" s="193"/>
      <c r="I143" s="193"/>
      <c r="J143" s="193"/>
    </row>
    <row r="144" spans="1:13" ht="14.45" customHeight="1">
      <c r="A144" s="193"/>
      <c r="B144" s="193"/>
      <c r="C144" s="193"/>
      <c r="D144" s="193"/>
      <c r="E144" s="193"/>
      <c r="F144" s="193"/>
      <c r="G144" s="193"/>
      <c r="H144" s="193"/>
      <c r="I144" s="193"/>
      <c r="J144" s="193"/>
    </row>
    <row r="145" spans="1:12" ht="14.45" customHeight="1">
      <c r="A145" s="193"/>
      <c r="B145" s="193"/>
      <c r="C145" s="193"/>
      <c r="D145" s="193"/>
      <c r="E145" s="193"/>
      <c r="F145" s="193"/>
      <c r="G145" s="193"/>
    </row>
    <row r="146" spans="1:12" ht="14.45" customHeight="1">
      <c r="A146" s="193"/>
      <c r="B146" s="181" t="s">
        <v>279</v>
      </c>
      <c r="C146" s="284"/>
      <c r="D146" s="204" t="s">
        <v>271</v>
      </c>
      <c r="E146" s="284"/>
      <c r="F146" s="204" t="s">
        <v>272</v>
      </c>
      <c r="G146" s="193"/>
      <c r="H146" s="204" t="s">
        <v>273</v>
      </c>
      <c r="J146" s="181" t="s">
        <v>55</v>
      </c>
    </row>
    <row r="147" spans="1:12" ht="14.45" customHeight="1">
      <c r="A147" s="204" t="s">
        <v>56</v>
      </c>
      <c r="B147" s="204">
        <f>B137</f>
        <v>1</v>
      </c>
      <c r="C147" s="204" t="s">
        <v>51</v>
      </c>
      <c r="D147" s="204">
        <f>D137</f>
        <v>1</v>
      </c>
      <c r="E147" s="204" t="s">
        <v>51</v>
      </c>
      <c r="F147" s="204">
        <f>B41</f>
        <v>0.05</v>
      </c>
      <c r="G147" s="204" t="s">
        <v>51</v>
      </c>
      <c r="H147" s="181">
        <f>H80</f>
        <v>9</v>
      </c>
      <c r="I147" s="286" t="s">
        <v>53</v>
      </c>
      <c r="J147" s="181">
        <f>PRODUCT(B147,D147,F147,H147)</f>
        <v>0.45</v>
      </c>
    </row>
    <row r="148" spans="1:12" ht="14.45" customHeight="1">
      <c r="A148" s="193"/>
      <c r="B148" s="193"/>
      <c r="C148" s="193"/>
      <c r="D148" s="193"/>
      <c r="E148" s="193"/>
      <c r="F148" s="193"/>
      <c r="G148" s="193"/>
      <c r="H148" s="491" t="s">
        <v>291</v>
      </c>
      <c r="I148" s="501"/>
      <c r="J148" s="181">
        <f>ROUND(SUM(J147),2)</f>
        <v>0.45</v>
      </c>
    </row>
    <row r="149" spans="1:12" ht="14.45" customHeight="1">
      <c r="A149" s="193"/>
      <c r="B149" s="193"/>
      <c r="C149" s="193"/>
      <c r="D149" s="193"/>
      <c r="E149" s="193"/>
      <c r="F149" s="193"/>
      <c r="G149" s="193"/>
      <c r="H149" s="193"/>
      <c r="I149" s="193"/>
      <c r="J149" s="193"/>
    </row>
    <row r="150" spans="1:12" ht="14.45" customHeight="1">
      <c r="A150" s="193"/>
      <c r="B150" s="193"/>
      <c r="C150" s="193"/>
      <c r="D150" s="193"/>
      <c r="E150" s="193"/>
      <c r="F150" s="193"/>
      <c r="G150" s="193"/>
      <c r="H150" s="193"/>
      <c r="I150" s="193"/>
      <c r="J150" s="193"/>
    </row>
    <row r="151" spans="1:12" ht="14.45" customHeight="1">
      <c r="A151" s="193"/>
      <c r="B151" s="193"/>
      <c r="C151" s="193"/>
      <c r="D151" s="193"/>
      <c r="E151" s="193"/>
      <c r="F151" s="193"/>
      <c r="G151" s="193"/>
      <c r="H151" s="193"/>
      <c r="I151" s="193"/>
      <c r="J151" s="193"/>
    </row>
    <row r="152" spans="1:12" ht="14.45" customHeight="1">
      <c r="A152" s="193"/>
      <c r="B152" s="193"/>
      <c r="C152" s="193"/>
      <c r="D152" s="193"/>
      <c r="E152" s="193"/>
      <c r="F152" s="193"/>
      <c r="G152" s="193"/>
      <c r="H152" s="185"/>
      <c r="I152" s="185"/>
      <c r="J152" s="207" t="s">
        <v>55</v>
      </c>
    </row>
    <row r="153" spans="1:12" ht="14.45" customHeight="1">
      <c r="A153" s="193"/>
      <c r="B153" s="193"/>
      <c r="C153" s="193"/>
      <c r="D153" s="193"/>
      <c r="E153" s="193"/>
      <c r="F153" s="193"/>
      <c r="G153" s="193"/>
      <c r="H153" s="506" t="s">
        <v>0</v>
      </c>
      <c r="I153" s="521"/>
      <c r="J153" s="207">
        <f>ROUND(SUM(J121,J128,J138,J148),1)</f>
        <v>1.1000000000000001</v>
      </c>
    </row>
    <row r="154" spans="1:12" ht="14.45" customHeight="1">
      <c r="A154" s="187"/>
      <c r="B154" s="193"/>
      <c r="C154" s="193"/>
      <c r="D154" s="193"/>
      <c r="E154" s="193"/>
      <c r="F154" s="193"/>
      <c r="G154" s="193"/>
    </row>
    <row r="155" spans="1:12" ht="14.45" customHeight="1">
      <c r="A155" s="486" t="s">
        <v>100</v>
      </c>
      <c r="B155" s="486"/>
      <c r="C155" s="486"/>
      <c r="D155" s="486"/>
      <c r="E155" s="486"/>
      <c r="F155" s="486"/>
      <c r="G155" s="486"/>
      <c r="H155" s="486"/>
      <c r="I155" s="486"/>
      <c r="J155" s="486"/>
    </row>
    <row r="156" spans="1:12" ht="14.45" customHeight="1">
      <c r="A156" s="187"/>
      <c r="B156" s="187"/>
      <c r="C156" s="187"/>
      <c r="D156" s="187"/>
      <c r="E156" s="187"/>
      <c r="F156" s="187"/>
      <c r="G156" s="187"/>
      <c r="H156" s="187"/>
      <c r="I156" s="187"/>
      <c r="J156" s="187"/>
    </row>
    <row r="157" spans="1:12" ht="14.45" customHeight="1">
      <c r="A157" s="500" t="s">
        <v>437</v>
      </c>
      <c r="B157" s="500"/>
      <c r="C157" s="500"/>
      <c r="D157" s="500"/>
      <c r="E157" s="500"/>
      <c r="F157" s="500"/>
      <c r="G157" s="500"/>
      <c r="H157" s="500"/>
      <c r="I157" s="500"/>
      <c r="J157" s="500"/>
      <c r="K157" s="163"/>
      <c r="L157" s="163"/>
    </row>
    <row r="158" spans="1:12" ht="19.5" customHeight="1">
      <c r="B158" s="193"/>
      <c r="C158" s="193"/>
      <c r="D158" s="193"/>
      <c r="E158" s="193"/>
      <c r="F158" s="193"/>
      <c r="G158" s="193"/>
      <c r="H158" s="193"/>
      <c r="I158" s="193"/>
      <c r="K158" s="163"/>
      <c r="L158" s="163"/>
    </row>
    <row r="159" spans="1:12" ht="14.45" customHeight="1">
      <c r="B159" s="181" t="s">
        <v>279</v>
      </c>
      <c r="D159" s="204" t="s">
        <v>271</v>
      </c>
      <c r="F159" s="204" t="s">
        <v>282</v>
      </c>
      <c r="G159" s="193"/>
      <c r="H159" s="204" t="s">
        <v>273</v>
      </c>
      <c r="J159" s="181" t="s">
        <v>55</v>
      </c>
      <c r="K159" s="163"/>
      <c r="L159" s="163"/>
    </row>
    <row r="160" spans="1:12">
      <c r="A160" s="491" t="s">
        <v>280</v>
      </c>
      <c r="B160" s="491"/>
      <c r="C160" s="491"/>
      <c r="D160" s="491"/>
      <c r="E160" s="491"/>
      <c r="F160" s="491"/>
      <c r="G160" s="491"/>
      <c r="H160" s="491"/>
      <c r="I160" s="491"/>
      <c r="J160" s="491"/>
      <c r="K160" s="163"/>
      <c r="L160" s="163"/>
    </row>
    <row r="161" spans="1:12" ht="14.45" customHeight="1">
      <c r="A161" s="204" t="s">
        <v>57</v>
      </c>
      <c r="B161" s="293">
        <f>A36</f>
        <v>0.7</v>
      </c>
      <c r="C161" s="204" t="s">
        <v>51</v>
      </c>
      <c r="D161" s="204">
        <f>C36</f>
        <v>0.7</v>
      </c>
      <c r="E161" s="204" t="s">
        <v>51</v>
      </c>
      <c r="F161" s="204">
        <f>B40</f>
        <v>0.3</v>
      </c>
      <c r="G161" s="293" t="s">
        <v>51</v>
      </c>
      <c r="H161" s="286">
        <f>G36</f>
        <v>12</v>
      </c>
      <c r="I161" s="286" t="s">
        <v>53</v>
      </c>
      <c r="J161" s="181">
        <f>ROUND(B161*D161*F161*H161,2)</f>
        <v>1.76</v>
      </c>
      <c r="K161" s="163"/>
      <c r="L161" s="163"/>
    </row>
    <row r="162" spans="1:12" ht="14.45" customHeight="1">
      <c r="A162" s="204" t="s">
        <v>89</v>
      </c>
      <c r="B162" s="293">
        <v>0.15</v>
      </c>
      <c r="C162" s="204" t="s">
        <v>51</v>
      </c>
      <c r="D162" s="204">
        <v>0.3</v>
      </c>
      <c r="E162" s="204" t="s">
        <v>51</v>
      </c>
      <c r="F162" s="204">
        <f>B39</f>
        <v>2</v>
      </c>
      <c r="G162" s="293" t="s">
        <v>51</v>
      </c>
      <c r="H162" s="286">
        <f>G36</f>
        <v>12</v>
      </c>
      <c r="I162" s="286" t="s">
        <v>53</v>
      </c>
      <c r="J162" s="181">
        <f>ROUND(B162*D162*F162*H162,2)</f>
        <v>1.08</v>
      </c>
      <c r="K162" s="163"/>
      <c r="L162" s="163"/>
    </row>
    <row r="163" spans="1:12" ht="14.45" customHeight="1">
      <c r="A163" s="491" t="s">
        <v>64</v>
      </c>
      <c r="B163" s="491"/>
      <c r="C163" s="491"/>
      <c r="D163" s="491"/>
      <c r="E163" s="491"/>
      <c r="F163" s="491"/>
      <c r="G163" s="491"/>
      <c r="H163" s="491"/>
      <c r="I163" s="491"/>
      <c r="J163" s="491"/>
      <c r="K163" s="163"/>
      <c r="L163" s="163"/>
    </row>
    <row r="164" spans="1:12" ht="14.45" customHeight="1">
      <c r="B164" s="291" t="s">
        <v>521</v>
      </c>
      <c r="D164" s="291" t="s">
        <v>271</v>
      </c>
      <c r="F164" s="291" t="s">
        <v>282</v>
      </c>
      <c r="H164" s="291" t="s">
        <v>273</v>
      </c>
      <c r="K164" s="163"/>
      <c r="L164" s="163"/>
    </row>
    <row r="165" spans="1:12" ht="14.45" customHeight="1">
      <c r="A165" s="204" t="s">
        <v>77</v>
      </c>
      <c r="B165" s="204">
        <v>0.09</v>
      </c>
      <c r="C165" s="204" t="s">
        <v>51</v>
      </c>
      <c r="D165" s="291">
        <v>0.3</v>
      </c>
      <c r="E165" s="204" t="s">
        <v>51</v>
      </c>
      <c r="F165" s="291">
        <v>4</v>
      </c>
      <c r="G165" s="292" t="s">
        <v>51</v>
      </c>
      <c r="H165" s="181">
        <f>G36</f>
        <v>12</v>
      </c>
      <c r="I165" s="181" t="s">
        <v>53</v>
      </c>
      <c r="J165" s="181">
        <f>ROUND(B165*D165*F165*H165,2)</f>
        <v>1.3</v>
      </c>
      <c r="K165" s="163"/>
      <c r="L165" s="163"/>
    </row>
    <row r="166" spans="1:12" ht="14.45" customHeight="1">
      <c r="A166" s="193"/>
      <c r="B166" s="193"/>
      <c r="C166" s="193"/>
      <c r="D166" s="193"/>
      <c r="E166" s="193"/>
      <c r="F166" s="193"/>
      <c r="G166" s="29"/>
      <c r="H166" s="294"/>
      <c r="I166" s="204" t="s">
        <v>291</v>
      </c>
      <c r="J166" s="181">
        <f>ROUND(SUM(J161,J162,J165),2)</f>
        <v>4.1399999999999997</v>
      </c>
      <c r="K166" s="163"/>
      <c r="L166" s="163"/>
    </row>
    <row r="167" spans="1:12" ht="14.45" customHeight="1">
      <c r="A167" s="193"/>
      <c r="B167" s="193"/>
      <c r="C167" s="193"/>
      <c r="D167" s="193"/>
      <c r="E167" s="193"/>
      <c r="F167" s="193"/>
      <c r="G167" s="193"/>
      <c r="H167" s="193"/>
      <c r="I167" s="193"/>
      <c r="K167" s="163"/>
      <c r="L167" s="163"/>
    </row>
    <row r="168" spans="1:12" ht="14.45" customHeight="1">
      <c r="A168" s="193"/>
      <c r="B168" s="193"/>
      <c r="C168" s="193"/>
      <c r="D168" s="193"/>
      <c r="E168" s="193"/>
      <c r="F168" s="193"/>
      <c r="G168" s="193"/>
      <c r="H168" s="193"/>
      <c r="I168" s="193"/>
      <c r="K168" s="163"/>
      <c r="L168" s="163"/>
    </row>
    <row r="169" spans="1:12" ht="15" customHeight="1">
      <c r="A169" s="500" t="s">
        <v>440</v>
      </c>
      <c r="B169" s="500"/>
      <c r="C169" s="500"/>
      <c r="D169" s="500"/>
      <c r="E169" s="500"/>
      <c r="F169" s="500"/>
      <c r="G169" s="500"/>
      <c r="H169" s="500"/>
      <c r="I169" s="500"/>
      <c r="J169" s="500"/>
      <c r="K169" s="163"/>
      <c r="L169" s="163"/>
    </row>
    <row r="170" spans="1:12" ht="14.45" customHeight="1">
      <c r="A170" s="193"/>
      <c r="B170" s="193"/>
      <c r="C170" s="193"/>
      <c r="D170" s="193"/>
      <c r="E170" s="193"/>
      <c r="F170" s="193"/>
      <c r="G170" s="193"/>
      <c r="H170" s="193"/>
      <c r="I170" s="193"/>
      <c r="J170" s="193"/>
      <c r="K170" s="163"/>
      <c r="L170" s="163"/>
    </row>
    <row r="171" spans="1:12" ht="14.45" customHeight="1">
      <c r="A171" s="491" t="s">
        <v>280</v>
      </c>
      <c r="B171" s="491"/>
      <c r="C171" s="491"/>
      <c r="D171" s="491"/>
      <c r="E171" s="491"/>
      <c r="F171" s="491"/>
      <c r="G171" s="491"/>
      <c r="H171" s="491"/>
      <c r="I171" s="491"/>
      <c r="J171" s="491"/>
      <c r="K171" s="163"/>
      <c r="L171" s="163"/>
    </row>
    <row r="172" spans="1:12">
      <c r="B172" s="181" t="s">
        <v>279</v>
      </c>
      <c r="D172" s="204" t="s">
        <v>271</v>
      </c>
      <c r="F172" s="204" t="s">
        <v>282</v>
      </c>
      <c r="G172" s="193"/>
      <c r="H172" s="204" t="s">
        <v>273</v>
      </c>
      <c r="J172" s="181" t="s">
        <v>55</v>
      </c>
      <c r="K172" s="163"/>
      <c r="L172" s="163"/>
    </row>
    <row r="173" spans="1:12">
      <c r="A173" s="204" t="s">
        <v>57</v>
      </c>
      <c r="B173" s="293">
        <f>B127</f>
        <v>1</v>
      </c>
      <c r="C173" s="204" t="s">
        <v>51</v>
      </c>
      <c r="D173" s="204">
        <f>D127</f>
        <v>1</v>
      </c>
      <c r="E173" s="204" t="s">
        <v>51</v>
      </c>
      <c r="F173" s="204">
        <f>B40</f>
        <v>0.3</v>
      </c>
      <c r="G173" s="293" t="s">
        <v>51</v>
      </c>
      <c r="H173" s="286">
        <f>H50</f>
        <v>4</v>
      </c>
      <c r="I173" s="286" t="s">
        <v>53</v>
      </c>
      <c r="J173" s="181">
        <f>PRODUCT(B173,D173,F173,H173)</f>
        <v>1.2</v>
      </c>
      <c r="K173" s="163"/>
      <c r="L173" s="163"/>
    </row>
    <row r="174" spans="1:12">
      <c r="A174" s="204" t="s">
        <v>89</v>
      </c>
      <c r="B174" s="293">
        <f>B162</f>
        <v>0.15</v>
      </c>
      <c r="C174" s="204" t="s">
        <v>51</v>
      </c>
      <c r="D174" s="204">
        <f>D162</f>
        <v>0.3</v>
      </c>
      <c r="E174" s="204" t="s">
        <v>51</v>
      </c>
      <c r="F174" s="204">
        <f>B39</f>
        <v>2</v>
      </c>
      <c r="G174" s="293" t="s">
        <v>51</v>
      </c>
      <c r="H174" s="286">
        <f>H50</f>
        <v>4</v>
      </c>
      <c r="I174" s="286" t="s">
        <v>53</v>
      </c>
      <c r="J174" s="181">
        <f>ROUND(B174*D174*F174*H174,2)</f>
        <v>0.36</v>
      </c>
      <c r="K174" s="163"/>
      <c r="L174" s="163"/>
    </row>
    <row r="175" spans="1:12">
      <c r="A175" s="534"/>
      <c r="B175" s="535"/>
      <c r="C175" s="535"/>
      <c r="D175" s="535"/>
      <c r="E175" s="535"/>
      <c r="F175" s="535"/>
      <c r="G175" s="535"/>
      <c r="H175" s="535"/>
      <c r="I175" s="535"/>
      <c r="J175" s="535"/>
      <c r="K175" s="163"/>
      <c r="L175" s="163"/>
    </row>
    <row r="176" spans="1:12">
      <c r="A176" s="295"/>
      <c r="B176" s="181" t="s">
        <v>279</v>
      </c>
      <c r="C176" s="296"/>
      <c r="D176" s="204" t="s">
        <v>271</v>
      </c>
      <c r="E176" s="297"/>
      <c r="F176" s="204" t="s">
        <v>282</v>
      </c>
      <c r="G176" s="298"/>
      <c r="H176" s="196" t="s">
        <v>55</v>
      </c>
      <c r="I176" s="29"/>
      <c r="J176" s="29"/>
      <c r="K176" s="163"/>
      <c r="L176" s="163"/>
    </row>
    <row r="177" spans="1:12" ht="14.45" customHeight="1">
      <c r="A177" s="299" t="s">
        <v>312</v>
      </c>
      <c r="B177" s="205">
        <v>18.8</v>
      </c>
      <c r="C177" s="204" t="s">
        <v>51</v>
      </c>
      <c r="D177" s="205">
        <v>0.15</v>
      </c>
      <c r="E177" s="205" t="s">
        <v>51</v>
      </c>
      <c r="F177" s="205">
        <v>0.3</v>
      </c>
      <c r="G177" s="286" t="s">
        <v>53</v>
      </c>
      <c r="H177" s="196">
        <f>ROUND(B177*D177*F177,2)</f>
        <v>0.85</v>
      </c>
      <c r="I177" s="300"/>
      <c r="J177" s="29"/>
      <c r="K177" s="163"/>
      <c r="L177" s="163"/>
    </row>
    <row r="178" spans="1:12" ht="14.45" customHeight="1">
      <c r="A178" s="536"/>
      <c r="B178" s="537"/>
      <c r="C178" s="537"/>
      <c r="D178" s="537"/>
      <c r="E178" s="537"/>
      <c r="F178" s="537"/>
      <c r="G178" s="537"/>
      <c r="H178" s="537"/>
      <c r="I178" s="537"/>
      <c r="J178" s="537"/>
      <c r="K178" s="163"/>
      <c r="L178" s="163"/>
    </row>
    <row r="179" spans="1:12" ht="14.45" customHeight="1">
      <c r="A179" s="491" t="s">
        <v>64</v>
      </c>
      <c r="B179" s="491"/>
      <c r="C179" s="491"/>
      <c r="D179" s="491"/>
      <c r="E179" s="491"/>
      <c r="F179" s="491"/>
      <c r="G179" s="491"/>
      <c r="H179" s="491"/>
      <c r="I179" s="491"/>
      <c r="J179" s="491"/>
      <c r="K179" s="163"/>
      <c r="L179" s="163"/>
    </row>
    <row r="180" spans="1:12" ht="14.45" customHeight="1">
      <c r="A180" s="301"/>
      <c r="B180" s="204" t="s">
        <v>521</v>
      </c>
      <c r="C180" s="302"/>
      <c r="D180" s="204" t="s">
        <v>271</v>
      </c>
      <c r="E180" s="302"/>
      <c r="F180" s="204" t="s">
        <v>282</v>
      </c>
      <c r="G180" s="302"/>
      <c r="H180" s="204" t="s">
        <v>273</v>
      </c>
      <c r="I180" s="302"/>
      <c r="J180" s="303"/>
      <c r="K180" s="163"/>
      <c r="L180" s="163"/>
    </row>
    <row r="181" spans="1:12" ht="14.45" customHeight="1">
      <c r="A181" s="204" t="s">
        <v>77</v>
      </c>
      <c r="B181" s="293">
        <v>0.09</v>
      </c>
      <c r="C181" s="204" t="s">
        <v>51</v>
      </c>
      <c r="D181" s="204">
        <f>D165</f>
        <v>0.3</v>
      </c>
      <c r="E181" s="204" t="s">
        <v>51</v>
      </c>
      <c r="F181" s="204">
        <v>3</v>
      </c>
      <c r="G181" s="204" t="s">
        <v>51</v>
      </c>
      <c r="H181" s="286">
        <f>H50</f>
        <v>4</v>
      </c>
      <c r="I181" s="286" t="s">
        <v>53</v>
      </c>
      <c r="J181" s="181">
        <f>ROUND(B181*D181*F181*H181,2)</f>
        <v>0.32</v>
      </c>
      <c r="K181" s="163"/>
      <c r="L181" s="163"/>
    </row>
    <row r="182" spans="1:12" ht="14.45" customHeight="1">
      <c r="A182" s="193"/>
      <c r="B182" s="193"/>
      <c r="C182" s="193"/>
      <c r="D182" s="193"/>
      <c r="E182" s="193"/>
      <c r="F182" s="193"/>
      <c r="G182" s="29"/>
      <c r="H182" s="294"/>
      <c r="I182" s="304" t="s">
        <v>291</v>
      </c>
      <c r="J182" s="181">
        <f>ROUND(SUM(H177,J173,J174,J181),2)</f>
        <v>2.73</v>
      </c>
      <c r="K182" s="163"/>
      <c r="L182" s="163"/>
    </row>
    <row r="183" spans="1:12" ht="14.45" customHeight="1">
      <c r="A183" s="193"/>
      <c r="B183" s="193"/>
      <c r="C183" s="193"/>
      <c r="D183" s="193"/>
      <c r="E183" s="193"/>
      <c r="F183" s="193"/>
      <c r="G183" s="193"/>
      <c r="H183" s="193"/>
      <c r="I183" s="193"/>
      <c r="K183" s="163"/>
      <c r="L183" s="163"/>
    </row>
    <row r="184" spans="1:12" ht="14.45" customHeight="1">
      <c r="A184" s="193"/>
      <c r="B184" s="193"/>
      <c r="C184" s="193"/>
      <c r="D184" s="193"/>
      <c r="E184" s="193"/>
      <c r="F184" s="193"/>
      <c r="G184" s="193"/>
      <c r="H184" s="193"/>
      <c r="I184" s="29"/>
      <c r="J184" s="29"/>
      <c r="K184" s="163"/>
      <c r="L184" s="163"/>
    </row>
    <row r="185" spans="1:12" ht="14.45" customHeight="1">
      <c r="A185" s="500" t="s">
        <v>439</v>
      </c>
      <c r="B185" s="500"/>
      <c r="C185" s="500"/>
      <c r="D185" s="500"/>
      <c r="E185" s="500"/>
      <c r="F185" s="500"/>
      <c r="G185" s="500"/>
      <c r="H185" s="500"/>
      <c r="I185" s="500"/>
      <c r="J185" s="500"/>
      <c r="K185" s="163"/>
      <c r="L185" s="163"/>
    </row>
    <row r="186" spans="1:12" ht="19.5" customHeight="1">
      <c r="A186" s="193"/>
      <c r="B186" s="193"/>
      <c r="C186" s="193"/>
      <c r="D186" s="193"/>
      <c r="E186" s="193"/>
      <c r="F186" s="193"/>
      <c r="G186" s="193"/>
      <c r="H186" s="193"/>
      <c r="I186" s="193"/>
      <c r="J186" s="193"/>
      <c r="K186" s="163"/>
      <c r="L186" s="163"/>
    </row>
    <row r="187" spans="1:12" ht="26.25" customHeight="1">
      <c r="B187" s="181" t="s">
        <v>279</v>
      </c>
      <c r="D187" s="204" t="s">
        <v>271</v>
      </c>
      <c r="F187" s="204" t="s">
        <v>282</v>
      </c>
      <c r="G187" s="193"/>
      <c r="H187" s="204" t="s">
        <v>273</v>
      </c>
      <c r="J187" s="181" t="s">
        <v>55</v>
      </c>
      <c r="K187" s="163"/>
      <c r="L187" s="163"/>
    </row>
    <row r="188" spans="1:12">
      <c r="A188" s="491" t="s">
        <v>280</v>
      </c>
      <c r="B188" s="491"/>
      <c r="C188" s="491"/>
      <c r="D188" s="491"/>
      <c r="E188" s="491"/>
      <c r="F188" s="491"/>
      <c r="G188" s="491"/>
      <c r="H188" s="491"/>
      <c r="I188" s="491"/>
      <c r="J188" s="491"/>
      <c r="K188" s="163"/>
      <c r="L188" s="163"/>
    </row>
    <row r="189" spans="1:12">
      <c r="A189" s="204" t="s">
        <v>57</v>
      </c>
      <c r="B189" s="293">
        <f>B173</f>
        <v>1</v>
      </c>
      <c r="C189" s="204" t="s">
        <v>51</v>
      </c>
      <c r="D189" s="204">
        <f>D173</f>
        <v>1</v>
      </c>
      <c r="E189" s="204" t="s">
        <v>51</v>
      </c>
      <c r="F189" s="204">
        <v>0.3</v>
      </c>
      <c r="G189" s="293" t="s">
        <v>51</v>
      </c>
      <c r="H189" s="286">
        <f>H63</f>
        <v>3</v>
      </c>
      <c r="I189" s="286" t="s">
        <v>53</v>
      </c>
      <c r="J189" s="181">
        <f>PRODUCT(B189,D189,F189,H189)</f>
        <v>0.89999999999999991</v>
      </c>
      <c r="K189" s="163"/>
      <c r="L189" s="163"/>
    </row>
    <row r="190" spans="1:12">
      <c r="A190" s="204" t="s">
        <v>89</v>
      </c>
      <c r="B190" s="293">
        <f>B174</f>
        <v>0.15</v>
      </c>
      <c r="C190" s="204" t="s">
        <v>51</v>
      </c>
      <c r="D190" s="204">
        <f>D174</f>
        <v>0.3</v>
      </c>
      <c r="E190" s="204" t="s">
        <v>51</v>
      </c>
      <c r="F190" s="204">
        <f>B39</f>
        <v>2</v>
      </c>
      <c r="G190" s="293" t="s">
        <v>51</v>
      </c>
      <c r="H190" s="286">
        <f>H63</f>
        <v>3</v>
      </c>
      <c r="I190" s="286" t="s">
        <v>53</v>
      </c>
      <c r="J190" s="181">
        <f>ROUND(B190*D190*F190*H190,2)</f>
        <v>0.27</v>
      </c>
      <c r="K190" s="163"/>
      <c r="L190" s="163"/>
    </row>
    <row r="191" spans="1:12">
      <c r="A191" s="534"/>
      <c r="B191" s="535"/>
      <c r="C191" s="535"/>
      <c r="D191" s="535"/>
      <c r="E191" s="535"/>
      <c r="F191" s="535"/>
      <c r="G191" s="535"/>
      <c r="H191" s="535"/>
      <c r="I191" s="535"/>
      <c r="J191" s="535"/>
      <c r="K191" s="163"/>
      <c r="L191" s="163"/>
    </row>
    <row r="192" spans="1:12">
      <c r="A192" s="295"/>
      <c r="B192" s="181" t="s">
        <v>279</v>
      </c>
      <c r="C192" s="296"/>
      <c r="D192" s="204" t="s">
        <v>271</v>
      </c>
      <c r="E192" s="297"/>
      <c r="F192" s="204" t="s">
        <v>282</v>
      </c>
      <c r="G192" s="298"/>
      <c r="H192" s="196" t="s">
        <v>55</v>
      </c>
      <c r="I192" s="29"/>
      <c r="J192" s="29"/>
      <c r="K192" s="163"/>
      <c r="L192" s="163"/>
    </row>
    <row r="193" spans="1:20" ht="14.45" customHeight="1">
      <c r="A193" s="299" t="s">
        <v>312</v>
      </c>
      <c r="B193" s="205">
        <f>B60</f>
        <v>15.85</v>
      </c>
      <c r="C193" s="204" t="s">
        <v>51</v>
      </c>
      <c r="D193" s="205">
        <v>0.15</v>
      </c>
      <c r="E193" s="205" t="s">
        <v>51</v>
      </c>
      <c r="F193" s="205">
        <v>0.3</v>
      </c>
      <c r="G193" s="286" t="s">
        <v>53</v>
      </c>
      <c r="H193" s="196">
        <f>ROUND(B193*D193*F193,2)</f>
        <v>0.71</v>
      </c>
      <c r="I193" s="300"/>
      <c r="J193" s="29"/>
      <c r="K193" s="163"/>
      <c r="L193" s="163"/>
    </row>
    <row r="194" spans="1:20" ht="14.45" customHeight="1">
      <c r="A194" s="536"/>
      <c r="B194" s="537"/>
      <c r="C194" s="537"/>
      <c r="D194" s="537"/>
      <c r="E194" s="537"/>
      <c r="F194" s="537"/>
      <c r="G194" s="537"/>
      <c r="H194" s="537"/>
      <c r="I194" s="537"/>
      <c r="J194" s="537"/>
      <c r="K194" s="163"/>
      <c r="L194" s="163"/>
    </row>
    <row r="195" spans="1:20" ht="14.45" customHeight="1">
      <c r="A195" s="491" t="s">
        <v>64</v>
      </c>
      <c r="B195" s="491"/>
      <c r="C195" s="491"/>
      <c r="D195" s="491"/>
      <c r="E195" s="491"/>
      <c r="F195" s="491"/>
      <c r="G195" s="491"/>
      <c r="H195" s="491"/>
      <c r="I195" s="491"/>
      <c r="J195" s="491"/>
      <c r="K195" s="163"/>
      <c r="L195" s="163"/>
    </row>
    <row r="196" spans="1:20" ht="14.45" customHeight="1">
      <c r="A196" s="181"/>
      <c r="B196" s="291" t="s">
        <v>521</v>
      </c>
      <c r="C196" s="181"/>
      <c r="D196" s="291" t="s">
        <v>271</v>
      </c>
      <c r="E196" s="181"/>
      <c r="F196" s="204" t="s">
        <v>282</v>
      </c>
      <c r="G196" s="181"/>
      <c r="H196" s="204" t="s">
        <v>273</v>
      </c>
      <c r="I196" s="286"/>
      <c r="J196" s="181"/>
      <c r="K196" s="163"/>
      <c r="L196" s="163"/>
    </row>
    <row r="197" spans="1:20" ht="14.45" customHeight="1">
      <c r="A197" s="204" t="s">
        <v>77</v>
      </c>
      <c r="B197" s="293">
        <f>B165</f>
        <v>0.09</v>
      </c>
      <c r="C197" s="204" t="s">
        <v>51</v>
      </c>
      <c r="D197" s="204">
        <f>D181</f>
        <v>0.3</v>
      </c>
      <c r="E197" s="204" t="s">
        <v>51</v>
      </c>
      <c r="F197" s="204">
        <v>3.5</v>
      </c>
      <c r="G197" s="204" t="s">
        <v>51</v>
      </c>
      <c r="H197" s="181">
        <f>H63</f>
        <v>3</v>
      </c>
      <c r="I197" s="286" t="s">
        <v>53</v>
      </c>
      <c r="J197" s="181">
        <f>ROUND(B197*D197*F197*H197,2)</f>
        <v>0.28000000000000003</v>
      </c>
      <c r="K197" s="163"/>
      <c r="L197" s="163"/>
    </row>
    <row r="198" spans="1:20" ht="14.45" customHeight="1">
      <c r="A198" s="193"/>
      <c r="B198" s="193"/>
      <c r="C198" s="193"/>
      <c r="D198" s="193"/>
      <c r="E198" s="193"/>
      <c r="F198" s="193"/>
      <c r="G198" s="29"/>
      <c r="H198" s="290"/>
      <c r="I198" s="204" t="s">
        <v>291</v>
      </c>
      <c r="J198" s="181">
        <f>ROUND(SUM(H193,J189,J190,J197),2)</f>
        <v>2.16</v>
      </c>
      <c r="K198" s="163"/>
      <c r="L198" s="163"/>
    </row>
    <row r="199" spans="1:20" s="166" customFormat="1" ht="12.75">
      <c r="A199" s="193"/>
      <c r="B199" s="193"/>
      <c r="C199" s="193"/>
      <c r="D199" s="193"/>
      <c r="E199" s="193"/>
      <c r="F199" s="193"/>
      <c r="G199" s="193"/>
      <c r="H199" s="193"/>
      <c r="I199" s="193"/>
      <c r="J199" s="193"/>
      <c r="K199" s="191"/>
      <c r="L199" s="191"/>
      <c r="M199" s="165"/>
      <c r="N199" s="165"/>
      <c r="O199" s="165"/>
      <c r="P199" s="165"/>
      <c r="Q199" s="165"/>
      <c r="R199" s="165"/>
      <c r="S199" s="165"/>
      <c r="T199" s="165"/>
    </row>
    <row r="200" spans="1:20" s="168" customFormat="1" ht="12.75">
      <c r="A200" s="193"/>
      <c r="B200" s="193"/>
      <c r="C200" s="193"/>
      <c r="D200" s="193"/>
      <c r="E200" s="193"/>
      <c r="F200" s="193"/>
      <c r="G200" s="29"/>
      <c r="H200" s="290"/>
      <c r="I200" s="29"/>
      <c r="J200" s="29"/>
      <c r="K200" s="192"/>
      <c r="L200" s="192"/>
    </row>
    <row r="201" spans="1:20" ht="14.45" customHeight="1">
      <c r="A201" s="298"/>
      <c r="B201" s="205" t="s">
        <v>435</v>
      </c>
      <c r="C201" s="305"/>
      <c r="D201" s="205" t="s">
        <v>284</v>
      </c>
      <c r="E201" s="305"/>
      <c r="F201" s="196" t="s">
        <v>55</v>
      </c>
      <c r="G201" s="305"/>
      <c r="H201" s="305"/>
      <c r="I201" s="298"/>
      <c r="J201" s="298"/>
      <c r="K201" s="190"/>
      <c r="L201" s="163"/>
    </row>
    <row r="202" spans="1:20" ht="14.45" customHeight="1">
      <c r="A202" s="204" t="s">
        <v>434</v>
      </c>
      <c r="B202" s="306">
        <v>67.8</v>
      </c>
      <c r="C202" s="205" t="s">
        <v>51</v>
      </c>
      <c r="D202" s="306">
        <v>0.05</v>
      </c>
      <c r="E202" s="204" t="s">
        <v>53</v>
      </c>
      <c r="F202" s="196">
        <f>B202*D202</f>
        <v>3.39</v>
      </c>
      <c r="G202" s="307"/>
      <c r="H202" s="290"/>
      <c r="I202" s="290"/>
      <c r="J202" s="307"/>
      <c r="K202" s="190"/>
      <c r="L202" s="163"/>
    </row>
    <row r="203" spans="1:20" ht="14.45" customHeight="1">
      <c r="A203" s="193"/>
      <c r="B203" s="193"/>
      <c r="C203" s="193"/>
      <c r="D203" s="193"/>
      <c r="E203" s="204" t="s">
        <v>291</v>
      </c>
      <c r="F203" s="196">
        <f>F202</f>
        <v>3.39</v>
      </c>
      <c r="G203" s="29"/>
      <c r="H203" s="290"/>
      <c r="I203" s="187"/>
      <c r="J203" s="185"/>
      <c r="K203" s="190"/>
      <c r="L203" s="163"/>
    </row>
    <row r="204" spans="1:20" ht="14.45" customHeight="1">
      <c r="A204" s="193"/>
      <c r="B204" s="193"/>
      <c r="C204" s="193"/>
      <c r="D204" s="193"/>
      <c r="E204" s="193"/>
      <c r="F204" s="308"/>
      <c r="G204" s="29"/>
      <c r="H204" s="290"/>
      <c r="I204" s="187"/>
      <c r="J204" s="185"/>
      <c r="K204" s="190"/>
      <c r="L204" s="163"/>
    </row>
    <row r="205" spans="1:20" ht="14.45" customHeight="1">
      <c r="A205" s="500" t="s">
        <v>520</v>
      </c>
      <c r="B205" s="500"/>
      <c r="C205" s="500"/>
      <c r="D205" s="500"/>
      <c r="E205" s="500"/>
      <c r="F205" s="500"/>
      <c r="G205" s="500"/>
      <c r="H205" s="500"/>
      <c r="I205" s="500"/>
      <c r="J205" s="500"/>
      <c r="K205" s="190"/>
      <c r="L205" s="163"/>
    </row>
    <row r="206" spans="1:20" ht="14.45" customHeight="1">
      <c r="A206" s="193"/>
      <c r="B206" s="193"/>
      <c r="C206" s="193"/>
      <c r="D206" s="193"/>
      <c r="E206" s="193"/>
      <c r="F206" s="308"/>
      <c r="G206" s="29"/>
      <c r="H206" s="290"/>
      <c r="I206" s="187"/>
      <c r="J206" s="185"/>
      <c r="K206" s="190"/>
      <c r="L206" s="163"/>
    </row>
    <row r="207" spans="1:20" ht="29.25" customHeight="1">
      <c r="B207" s="181" t="s">
        <v>279</v>
      </c>
      <c r="D207" s="204" t="s">
        <v>271</v>
      </c>
      <c r="F207" s="204" t="s">
        <v>282</v>
      </c>
      <c r="G207" s="193"/>
      <c r="H207" s="204" t="s">
        <v>273</v>
      </c>
      <c r="J207" s="181" t="s">
        <v>55</v>
      </c>
      <c r="K207" s="163"/>
      <c r="L207" s="163"/>
    </row>
    <row r="208" spans="1:20">
      <c r="A208" s="491" t="s">
        <v>280</v>
      </c>
      <c r="B208" s="491"/>
      <c r="C208" s="491"/>
      <c r="D208" s="491"/>
      <c r="E208" s="491"/>
      <c r="F208" s="491"/>
      <c r="G208" s="491"/>
      <c r="H208" s="491"/>
      <c r="I208" s="491"/>
      <c r="J208" s="491"/>
      <c r="K208" s="163"/>
      <c r="L208" s="163"/>
    </row>
    <row r="209" spans="1:20">
      <c r="A209" s="204" t="s">
        <v>57</v>
      </c>
      <c r="B209" s="293">
        <f>B189</f>
        <v>1</v>
      </c>
      <c r="C209" s="204" t="s">
        <v>51</v>
      </c>
      <c r="D209" s="204">
        <f>D189</f>
        <v>1</v>
      </c>
      <c r="E209" s="204" t="s">
        <v>51</v>
      </c>
      <c r="F209" s="204">
        <v>0.3</v>
      </c>
      <c r="G209" s="293" t="s">
        <v>51</v>
      </c>
      <c r="H209" s="286">
        <f>H80</f>
        <v>9</v>
      </c>
      <c r="I209" s="286" t="s">
        <v>53</v>
      </c>
      <c r="J209" s="181">
        <f>PRODUCT(B209,D209,F209,H209)</f>
        <v>2.6999999999999997</v>
      </c>
      <c r="K209" s="163"/>
      <c r="L209" s="163"/>
    </row>
    <row r="210" spans="1:20">
      <c r="A210" s="204" t="s">
        <v>89</v>
      </c>
      <c r="B210" s="293">
        <f>B190</f>
        <v>0.15</v>
      </c>
      <c r="C210" s="204" t="s">
        <v>51</v>
      </c>
      <c r="D210" s="204">
        <f>D190</f>
        <v>0.3</v>
      </c>
      <c r="E210" s="204" t="s">
        <v>51</v>
      </c>
      <c r="F210" s="204">
        <f>F190</f>
        <v>2</v>
      </c>
      <c r="G210" s="293" t="s">
        <v>51</v>
      </c>
      <c r="H210" s="286">
        <f>H80</f>
        <v>9</v>
      </c>
      <c r="I210" s="286" t="s">
        <v>53</v>
      </c>
      <c r="J210" s="181">
        <f>ROUND(B210*D210*F210*H210,2)</f>
        <v>0.81</v>
      </c>
      <c r="K210" s="163"/>
      <c r="L210" s="163"/>
    </row>
    <row r="211" spans="1:20">
      <c r="A211" s="534"/>
      <c r="B211" s="535"/>
      <c r="C211" s="535"/>
      <c r="D211" s="535"/>
      <c r="E211" s="535"/>
      <c r="F211" s="535"/>
      <c r="G211" s="535"/>
      <c r="H211" s="535"/>
      <c r="I211" s="535"/>
      <c r="J211" s="535"/>
      <c r="K211" s="163"/>
      <c r="L211" s="163"/>
    </row>
    <row r="212" spans="1:20">
      <c r="A212" s="295"/>
      <c r="B212" s="181" t="s">
        <v>279</v>
      </c>
      <c r="C212" s="296"/>
      <c r="D212" s="204" t="s">
        <v>271</v>
      </c>
      <c r="E212" s="297"/>
      <c r="F212" s="204" t="s">
        <v>282</v>
      </c>
      <c r="G212" s="298"/>
      <c r="H212" s="196" t="s">
        <v>55</v>
      </c>
      <c r="I212" s="29"/>
      <c r="J212" s="29"/>
      <c r="K212" s="163"/>
      <c r="L212" s="163"/>
    </row>
    <row r="213" spans="1:20" ht="14.45" customHeight="1">
      <c r="A213" s="299" t="s">
        <v>312</v>
      </c>
      <c r="B213" s="205">
        <f>16.1+21.7</f>
        <v>37.799999999999997</v>
      </c>
      <c r="C213" s="204" t="s">
        <v>51</v>
      </c>
      <c r="D213" s="205">
        <v>0.15</v>
      </c>
      <c r="E213" s="205" t="s">
        <v>51</v>
      </c>
      <c r="F213" s="205">
        <v>0.3</v>
      </c>
      <c r="G213" s="286" t="s">
        <v>53</v>
      </c>
      <c r="H213" s="196">
        <f>ROUND(B213*D213*F213,2)</f>
        <v>1.7</v>
      </c>
      <c r="I213" s="300"/>
      <c r="J213" s="29"/>
      <c r="K213" s="163"/>
      <c r="L213" s="163"/>
    </row>
    <row r="214" spans="1:20" ht="14.45" customHeight="1">
      <c r="A214" s="536"/>
      <c r="B214" s="537"/>
      <c r="C214" s="537"/>
      <c r="D214" s="537"/>
      <c r="E214" s="537"/>
      <c r="F214" s="537"/>
      <c r="G214" s="537"/>
      <c r="H214" s="537"/>
      <c r="I214" s="537"/>
      <c r="J214" s="537"/>
      <c r="K214" s="163"/>
      <c r="L214" s="163"/>
    </row>
    <row r="215" spans="1:20" ht="14.45" customHeight="1">
      <c r="A215" s="491" t="s">
        <v>64</v>
      </c>
      <c r="B215" s="491"/>
      <c r="C215" s="491"/>
      <c r="D215" s="491"/>
      <c r="E215" s="491"/>
      <c r="F215" s="491"/>
      <c r="G215" s="491"/>
      <c r="H215" s="491"/>
      <c r="I215" s="491"/>
      <c r="J215" s="491"/>
      <c r="K215" s="163"/>
      <c r="L215" s="163"/>
    </row>
    <row r="216" spans="1:20" ht="14.45" customHeight="1">
      <c r="K216" s="163"/>
      <c r="L216" s="163"/>
    </row>
    <row r="217" spans="1:20" ht="14.45" customHeight="1">
      <c r="B217" s="204" t="s">
        <v>521</v>
      </c>
      <c r="D217" s="204" t="s">
        <v>271</v>
      </c>
      <c r="F217" s="204" t="s">
        <v>282</v>
      </c>
      <c r="H217" s="204" t="s">
        <v>273</v>
      </c>
      <c r="K217" s="163"/>
      <c r="L217" s="163"/>
    </row>
    <row r="218" spans="1:20" ht="14.45" customHeight="1">
      <c r="A218" s="204" t="s">
        <v>77</v>
      </c>
      <c r="B218" s="309">
        <f>B197</f>
        <v>0.09</v>
      </c>
      <c r="C218" s="204" t="s">
        <v>51</v>
      </c>
      <c r="D218" s="291">
        <f>D197</f>
        <v>0.3</v>
      </c>
      <c r="E218" s="204" t="s">
        <v>51</v>
      </c>
      <c r="F218" s="291">
        <v>3</v>
      </c>
      <c r="G218" s="291" t="s">
        <v>51</v>
      </c>
      <c r="H218" s="284">
        <f>H80</f>
        <v>9</v>
      </c>
      <c r="I218" s="181" t="s">
        <v>53</v>
      </c>
      <c r="J218" s="181">
        <f>ROUND(B218*D218*F218*H218,2)</f>
        <v>0.73</v>
      </c>
      <c r="K218" s="163"/>
      <c r="L218" s="163"/>
    </row>
    <row r="219" spans="1:20" ht="14.45" customHeight="1">
      <c r="A219" s="193"/>
      <c r="B219" s="193"/>
      <c r="C219" s="193"/>
      <c r="D219" s="193"/>
      <c r="E219" s="193"/>
      <c r="F219" s="193"/>
      <c r="G219" s="29"/>
      <c r="H219" s="290"/>
      <c r="I219" s="204" t="s">
        <v>291</v>
      </c>
      <c r="J219" s="181">
        <f>ROUND(SUM(H213,J209,J210,J218),2)</f>
        <v>5.94</v>
      </c>
      <c r="K219" s="163"/>
      <c r="L219" s="163"/>
    </row>
    <row r="220" spans="1:20" s="166" customFormat="1" ht="12.75">
      <c r="A220" s="193"/>
      <c r="B220" s="193"/>
      <c r="C220" s="193"/>
      <c r="D220" s="193"/>
      <c r="E220" s="193"/>
      <c r="F220" s="193"/>
      <c r="G220" s="193"/>
      <c r="H220" s="193"/>
      <c r="I220" s="193"/>
      <c r="J220" s="193"/>
      <c r="K220" s="191"/>
      <c r="L220" s="191"/>
      <c r="M220" s="165"/>
      <c r="N220" s="165"/>
      <c r="O220" s="165"/>
      <c r="P220" s="165"/>
      <c r="Q220" s="165"/>
      <c r="R220" s="165"/>
      <c r="S220" s="165"/>
      <c r="T220" s="165"/>
    </row>
    <row r="221" spans="1:20" s="168" customFormat="1" ht="12.75">
      <c r="A221" s="193"/>
      <c r="B221" s="193"/>
      <c r="C221" s="193"/>
      <c r="D221" s="193"/>
      <c r="E221" s="193"/>
      <c r="F221" s="193"/>
      <c r="G221" s="29"/>
      <c r="H221" s="290"/>
      <c r="I221" s="29"/>
      <c r="J221" s="29"/>
      <c r="K221" s="192"/>
      <c r="L221" s="192"/>
    </row>
    <row r="222" spans="1:20" ht="14.45" customHeight="1">
      <c r="A222" s="298"/>
      <c r="B222" s="205" t="s">
        <v>435</v>
      </c>
      <c r="C222" s="305"/>
      <c r="D222" s="205" t="s">
        <v>284</v>
      </c>
      <c r="E222" s="305"/>
      <c r="F222" s="196" t="s">
        <v>55</v>
      </c>
      <c r="G222" s="305"/>
      <c r="H222" s="305"/>
      <c r="I222" s="298"/>
      <c r="J222" s="298"/>
      <c r="K222" s="190"/>
      <c r="L222" s="163"/>
    </row>
    <row r="223" spans="1:20" ht="14.45" customHeight="1">
      <c r="A223" s="204" t="s">
        <v>434</v>
      </c>
      <c r="B223" s="306">
        <f>ROUND(17.54+20.6,1)</f>
        <v>38.1</v>
      </c>
      <c r="C223" s="205" t="s">
        <v>51</v>
      </c>
      <c r="D223" s="306">
        <v>7.0000000000000007E-2</v>
      </c>
      <c r="E223" s="310" t="s">
        <v>53</v>
      </c>
      <c r="F223" s="311">
        <f>B223*D223</f>
        <v>2.6670000000000003</v>
      </c>
      <c r="G223" s="307"/>
      <c r="H223" s="290"/>
      <c r="I223" s="290"/>
      <c r="J223" s="307"/>
      <c r="K223" s="190"/>
      <c r="L223" s="163"/>
    </row>
    <row r="224" spans="1:20" ht="14.45" customHeight="1">
      <c r="A224" s="193"/>
      <c r="B224" s="312"/>
      <c r="C224" s="193"/>
      <c r="D224" s="193"/>
      <c r="E224" s="204" t="s">
        <v>291</v>
      </c>
      <c r="F224" s="313">
        <f>ROUND(F223,2)</f>
        <v>2.67</v>
      </c>
      <c r="G224" s="29"/>
      <c r="H224" s="290"/>
      <c r="I224" s="187"/>
      <c r="J224" s="185"/>
      <c r="K224" s="190"/>
      <c r="L224" s="163"/>
    </row>
    <row r="225" spans="1:20" ht="14.45" customHeight="1">
      <c r="A225" s="193"/>
      <c r="B225" s="193"/>
      <c r="C225" s="193"/>
      <c r="D225" s="193"/>
      <c r="E225" s="193"/>
      <c r="F225" s="308"/>
      <c r="G225" s="29"/>
      <c r="H225" s="290"/>
      <c r="I225" s="187"/>
      <c r="J225" s="185"/>
      <c r="K225" s="190"/>
      <c r="L225" s="163"/>
    </row>
    <row r="226" spans="1:20" ht="14.45" customHeight="1">
      <c r="A226" s="193"/>
      <c r="B226" s="193"/>
      <c r="C226" s="193"/>
      <c r="D226" s="193"/>
      <c r="E226" s="193"/>
      <c r="F226" s="308"/>
      <c r="G226" s="29"/>
      <c r="H226" s="290"/>
      <c r="I226" s="187"/>
      <c r="J226" s="185"/>
      <c r="K226" s="190"/>
      <c r="L226" s="163"/>
    </row>
    <row r="227" spans="1:20" ht="14.45" customHeight="1">
      <c r="A227" s="193"/>
      <c r="B227" s="193"/>
      <c r="C227" s="193"/>
      <c r="D227" s="193"/>
      <c r="E227" s="193"/>
      <c r="F227" s="308"/>
      <c r="G227" s="29"/>
      <c r="H227" s="290"/>
      <c r="I227" s="187"/>
      <c r="J227" s="185"/>
      <c r="K227" s="190"/>
      <c r="L227" s="163"/>
    </row>
    <row r="228" spans="1:20" ht="14.45" customHeight="1">
      <c r="A228" s="193"/>
      <c r="B228" s="193"/>
      <c r="C228" s="193"/>
      <c r="D228" s="193"/>
      <c r="E228" s="193"/>
      <c r="F228" s="193"/>
      <c r="G228" s="29"/>
      <c r="H228" s="290"/>
      <c r="I228" s="187"/>
      <c r="J228" s="207" t="s">
        <v>55</v>
      </c>
      <c r="K228" s="163"/>
      <c r="L228" s="163"/>
    </row>
    <row r="229" spans="1:20" ht="14.45" customHeight="1">
      <c r="A229" s="193"/>
      <c r="B229" s="193"/>
      <c r="C229" s="193"/>
      <c r="D229" s="193"/>
      <c r="E229" s="193"/>
      <c r="F229" s="193"/>
      <c r="G229" s="29"/>
      <c r="H229" s="290"/>
      <c r="I229" s="208" t="s">
        <v>0</v>
      </c>
      <c r="J229" s="207">
        <f>ROUND(SUM(J166,J182,J198,F203,F224,J219),1)</f>
        <v>21</v>
      </c>
      <c r="K229" s="163"/>
      <c r="L229" s="163"/>
    </row>
    <row r="230" spans="1:20" ht="14.45" customHeight="1">
      <c r="A230" s="193"/>
      <c r="B230" s="193"/>
      <c r="C230" s="193"/>
      <c r="D230" s="193"/>
      <c r="E230" s="193"/>
      <c r="F230" s="193"/>
      <c r="G230" s="193"/>
      <c r="H230" s="193"/>
      <c r="I230" s="193"/>
      <c r="K230" s="163"/>
      <c r="L230" s="163"/>
    </row>
    <row r="231" spans="1:20" ht="14.45" customHeight="1">
      <c r="A231" s="486" t="s">
        <v>442</v>
      </c>
      <c r="B231" s="486"/>
      <c r="C231" s="486"/>
      <c r="D231" s="486"/>
      <c r="E231" s="486"/>
      <c r="F231" s="486"/>
      <c r="G231" s="486"/>
      <c r="H231" s="486"/>
      <c r="I231" s="486"/>
      <c r="J231" s="486"/>
      <c r="K231" s="163"/>
      <c r="L231" s="163"/>
    </row>
    <row r="232" spans="1:20" ht="14.45" customHeight="1">
      <c r="A232" s="193"/>
      <c r="B232" s="193"/>
      <c r="C232" s="193"/>
      <c r="D232" s="193"/>
      <c r="E232" s="193"/>
      <c r="F232" s="193"/>
      <c r="G232" s="193"/>
      <c r="H232" s="193"/>
      <c r="I232" s="193"/>
      <c r="K232" s="163"/>
      <c r="L232" s="163"/>
    </row>
    <row r="233" spans="1:20">
      <c r="A233" s="500" t="s">
        <v>438</v>
      </c>
      <c r="B233" s="500"/>
      <c r="C233" s="500"/>
      <c r="D233" s="500"/>
      <c r="E233" s="500"/>
      <c r="F233" s="500"/>
      <c r="G233" s="500"/>
      <c r="H233" s="500"/>
      <c r="I233" s="500"/>
      <c r="J233" s="500"/>
      <c r="K233" s="163"/>
      <c r="L233" s="163"/>
    </row>
    <row r="234" spans="1:20">
      <c r="A234" s="193"/>
      <c r="B234" s="193"/>
      <c r="C234" s="193"/>
      <c r="D234" s="193"/>
      <c r="E234" s="193"/>
      <c r="F234" s="193"/>
      <c r="G234" s="193"/>
      <c r="H234" s="193"/>
      <c r="I234" s="193"/>
      <c r="K234" s="163"/>
      <c r="L234" s="163"/>
    </row>
    <row r="235" spans="1:20">
      <c r="A235" s="295"/>
      <c r="B235" s="181" t="s">
        <v>279</v>
      </c>
      <c r="C235" s="296"/>
      <c r="D235" s="204" t="s">
        <v>282</v>
      </c>
      <c r="E235" s="297"/>
      <c r="F235" s="204" t="s">
        <v>521</v>
      </c>
      <c r="G235" s="298"/>
      <c r="H235" s="196" t="s">
        <v>55</v>
      </c>
      <c r="I235" s="29"/>
      <c r="J235" s="29"/>
      <c r="K235" s="163"/>
      <c r="L235" s="163"/>
    </row>
    <row r="236" spans="1:20" s="166" customFormat="1" ht="12.75">
      <c r="A236" s="299" t="s">
        <v>376</v>
      </c>
      <c r="B236" s="205">
        <f>18.8</f>
        <v>18.8</v>
      </c>
      <c r="C236" s="204" t="s">
        <v>51</v>
      </c>
      <c r="D236" s="205">
        <v>0.3</v>
      </c>
      <c r="E236" s="205" t="s">
        <v>51</v>
      </c>
      <c r="F236" s="205">
        <v>0.09</v>
      </c>
      <c r="G236" s="286" t="s">
        <v>53</v>
      </c>
      <c r="H236" s="196">
        <f>ROUND(B236*D236*F236,2)</f>
        <v>0.51</v>
      </c>
      <c r="I236" s="300"/>
      <c r="J236" s="29"/>
      <c r="K236" s="191"/>
      <c r="L236" s="191"/>
      <c r="M236" s="165"/>
      <c r="N236" s="165"/>
      <c r="O236" s="165"/>
      <c r="P236" s="165"/>
      <c r="Q236" s="165"/>
      <c r="R236" s="165"/>
      <c r="S236" s="165"/>
      <c r="T236" s="165"/>
    </row>
    <row r="237" spans="1:20" s="168" customFormat="1" ht="12.75">
      <c r="A237" s="29"/>
      <c r="B237" s="308"/>
      <c r="C237" s="183"/>
      <c r="D237" s="29"/>
      <c r="E237" s="29"/>
      <c r="F237" s="29"/>
      <c r="G237" s="29"/>
      <c r="H237" s="29"/>
      <c r="I237" s="29"/>
      <c r="J237" s="29"/>
      <c r="K237" s="192"/>
      <c r="L237" s="192"/>
    </row>
    <row r="238" spans="1:20" s="168" customFormat="1" ht="12.75">
      <c r="A238" s="298"/>
      <c r="B238" s="205" t="s">
        <v>293</v>
      </c>
      <c r="C238" s="305"/>
      <c r="D238" s="205" t="s">
        <v>284</v>
      </c>
      <c r="E238" s="305"/>
      <c r="F238" s="196" t="s">
        <v>55</v>
      </c>
      <c r="G238" s="305"/>
      <c r="H238" s="305"/>
      <c r="I238" s="298"/>
      <c r="J238" s="298"/>
      <c r="K238" s="192"/>
      <c r="L238" s="192"/>
    </row>
    <row r="239" spans="1:20" s="168" customFormat="1" ht="12.75">
      <c r="A239" s="314" t="s">
        <v>294</v>
      </c>
      <c r="B239" s="306">
        <v>46</v>
      </c>
      <c r="C239" s="205" t="s">
        <v>51</v>
      </c>
      <c r="D239" s="306">
        <v>0.1</v>
      </c>
      <c r="E239" s="204" t="s">
        <v>53</v>
      </c>
      <c r="F239" s="196">
        <f>B239*D239</f>
        <v>4.6000000000000005</v>
      </c>
      <c r="G239" s="307"/>
      <c r="H239" s="290"/>
      <c r="I239" s="290"/>
      <c r="J239" s="307"/>
      <c r="K239" s="192"/>
      <c r="L239" s="192"/>
    </row>
    <row r="240" spans="1:20" s="168" customFormat="1" ht="12.75">
      <c r="A240" s="298"/>
      <c r="B240" s="305"/>
      <c r="C240" s="305"/>
      <c r="D240" s="305"/>
      <c r="E240" s="193"/>
      <c r="F240" s="308"/>
      <c r="G240" s="307"/>
      <c r="H240" s="290"/>
      <c r="I240" s="290"/>
      <c r="J240" s="307"/>
      <c r="K240" s="192"/>
      <c r="L240" s="192"/>
    </row>
    <row r="241" spans="1:20" ht="14.45" customHeight="1">
      <c r="A241" s="298"/>
      <c r="B241" s="305"/>
      <c r="C241" s="305"/>
      <c r="D241" s="305"/>
      <c r="E241" s="193"/>
      <c r="F241" s="204" t="s">
        <v>291</v>
      </c>
      <c r="G241" s="205">
        <f>ROUND(SUM(F239,H236),2)</f>
        <v>5.1100000000000003</v>
      </c>
      <c r="H241" s="290"/>
      <c r="I241" s="290"/>
      <c r="J241" s="307"/>
      <c r="K241" s="163"/>
      <c r="L241" s="163"/>
    </row>
    <row r="242" spans="1:20" ht="14.45" customHeight="1">
      <c r="A242" s="298"/>
      <c r="B242" s="305"/>
      <c r="C242" s="305"/>
      <c r="D242" s="305"/>
      <c r="E242" s="193"/>
      <c r="F242" s="308"/>
      <c r="G242" s="307"/>
      <c r="H242" s="290"/>
      <c r="I242" s="290"/>
      <c r="J242" s="307"/>
      <c r="K242" s="163"/>
      <c r="L242" s="163"/>
    </row>
    <row r="243" spans="1:20" ht="14.45" customHeight="1">
      <c r="A243" s="193"/>
      <c r="B243" s="193"/>
      <c r="C243" s="193"/>
      <c r="D243" s="193"/>
      <c r="E243" s="193"/>
      <c r="F243" s="193"/>
      <c r="G243" s="193"/>
      <c r="H243" s="193"/>
      <c r="K243" s="163"/>
      <c r="L243" s="163"/>
    </row>
    <row r="244" spans="1:20" ht="14.45" customHeight="1">
      <c r="A244" s="500" t="s">
        <v>613</v>
      </c>
      <c r="B244" s="500"/>
      <c r="C244" s="500"/>
      <c r="D244" s="500"/>
      <c r="E244" s="500"/>
      <c r="F244" s="500"/>
      <c r="G244" s="500"/>
      <c r="H244" s="500"/>
      <c r="I244" s="500"/>
      <c r="J244" s="500"/>
      <c r="K244" s="163"/>
      <c r="L244" s="163"/>
    </row>
    <row r="245" spans="1:20">
      <c r="A245" s="193"/>
      <c r="B245" s="193"/>
      <c r="C245" s="193"/>
      <c r="D245" s="193"/>
      <c r="E245" s="193"/>
      <c r="F245" s="193"/>
      <c r="G245" s="193"/>
      <c r="H245" s="193"/>
      <c r="I245" s="193"/>
      <c r="J245" s="193"/>
      <c r="K245" s="163"/>
      <c r="L245" s="163"/>
    </row>
    <row r="246" spans="1:20">
      <c r="A246" s="193"/>
      <c r="B246" s="193"/>
      <c r="C246" s="193"/>
      <c r="D246" s="193"/>
      <c r="E246" s="193"/>
      <c r="F246" s="193"/>
      <c r="G246" s="193"/>
      <c r="H246" s="193"/>
      <c r="I246" s="193"/>
      <c r="K246" s="163"/>
      <c r="L246" s="163"/>
    </row>
    <row r="247" spans="1:20">
      <c r="A247" s="295"/>
      <c r="B247" s="181" t="s">
        <v>279</v>
      </c>
      <c r="C247" s="296"/>
      <c r="D247" s="204" t="s">
        <v>282</v>
      </c>
      <c r="E247" s="297"/>
      <c r="F247" s="204" t="s">
        <v>521</v>
      </c>
      <c r="G247" s="298"/>
      <c r="H247" s="196" t="s">
        <v>55</v>
      </c>
      <c r="I247" s="29"/>
      <c r="J247" s="29"/>
      <c r="K247" s="163"/>
      <c r="L247" s="163"/>
    </row>
    <row r="248" spans="1:20" s="166" customFormat="1" ht="12.75">
      <c r="A248" s="299" t="s">
        <v>376</v>
      </c>
      <c r="B248" s="205">
        <f>B193</f>
        <v>15.85</v>
      </c>
      <c r="C248" s="204" t="s">
        <v>51</v>
      </c>
      <c r="D248" s="205">
        <v>0.3</v>
      </c>
      <c r="E248" s="205" t="s">
        <v>51</v>
      </c>
      <c r="F248" s="205">
        <f>F236</f>
        <v>0.09</v>
      </c>
      <c r="G248" s="286" t="s">
        <v>53</v>
      </c>
      <c r="H248" s="196">
        <f>ROUND(B248*D248*F248,2)</f>
        <v>0.43</v>
      </c>
      <c r="I248" s="300"/>
      <c r="J248" s="29"/>
      <c r="K248" s="191"/>
      <c r="L248" s="191"/>
      <c r="M248" s="165"/>
      <c r="N248" s="165"/>
      <c r="O248" s="165"/>
      <c r="P248" s="165"/>
      <c r="Q248" s="165"/>
      <c r="R248" s="165"/>
      <c r="S248" s="165"/>
      <c r="T248" s="165"/>
    </row>
    <row r="249" spans="1:20" s="168" customFormat="1" ht="12.75">
      <c r="A249" s="29"/>
      <c r="B249" s="308"/>
      <c r="C249" s="183"/>
      <c r="D249" s="29"/>
      <c r="E249" s="29"/>
      <c r="F249" s="29"/>
      <c r="G249" s="29"/>
      <c r="H249" s="29"/>
      <c r="I249" s="29"/>
      <c r="J249" s="29"/>
      <c r="K249" s="192"/>
      <c r="L249" s="192"/>
    </row>
    <row r="250" spans="1:20" ht="14.45" customHeight="1">
      <c r="A250" s="298"/>
      <c r="B250" s="205" t="s">
        <v>293</v>
      </c>
      <c r="C250" s="305"/>
      <c r="D250" s="205" t="s">
        <v>284</v>
      </c>
      <c r="E250" s="305"/>
      <c r="F250" s="196" t="s">
        <v>55</v>
      </c>
      <c r="G250" s="305"/>
      <c r="H250" s="305"/>
      <c r="I250" s="298"/>
      <c r="J250" s="298"/>
      <c r="K250" s="163"/>
      <c r="L250" s="163"/>
    </row>
    <row r="251" spans="1:20" ht="14.45" customHeight="1">
      <c r="A251" s="314" t="s">
        <v>294</v>
      </c>
      <c r="B251" s="306">
        <v>38</v>
      </c>
      <c r="C251" s="205" t="s">
        <v>51</v>
      </c>
      <c r="D251" s="306">
        <v>0.1</v>
      </c>
      <c r="E251" s="204" t="s">
        <v>53</v>
      </c>
      <c r="F251" s="196">
        <f>B251*D251</f>
        <v>3.8000000000000003</v>
      </c>
      <c r="G251" s="307"/>
      <c r="H251" s="290"/>
      <c r="I251" s="290"/>
      <c r="J251" s="307"/>
      <c r="K251" s="29"/>
      <c r="L251" s="29"/>
      <c r="M251" s="29"/>
    </row>
    <row r="252" spans="1:20" ht="14.45" customHeight="1">
      <c r="A252" s="193"/>
      <c r="B252" s="193"/>
      <c r="C252" s="193"/>
      <c r="D252" s="193"/>
      <c r="E252" s="193"/>
      <c r="F252" s="193"/>
      <c r="G252" s="193"/>
      <c r="H252" s="193"/>
      <c r="I252" s="193"/>
      <c r="J252" s="193"/>
      <c r="K252" s="29"/>
      <c r="L252" s="29"/>
      <c r="M252" s="29"/>
    </row>
    <row r="253" spans="1:20" ht="14.45" customHeight="1">
      <c r="A253" s="193"/>
      <c r="B253" s="193"/>
      <c r="C253" s="193"/>
      <c r="D253" s="193"/>
      <c r="E253" s="193"/>
      <c r="F253" s="204" t="s">
        <v>291</v>
      </c>
      <c r="G253" s="196">
        <f>ROUND(SUM(F251,H248),2)</f>
        <v>4.2300000000000004</v>
      </c>
      <c r="H253" s="29"/>
      <c r="I253" s="193"/>
      <c r="J253" s="193"/>
      <c r="K253" s="29"/>
      <c r="L253" s="29"/>
      <c r="M253" s="29"/>
    </row>
    <row r="254" spans="1:20" ht="14.45" customHeight="1">
      <c r="A254" s="193"/>
      <c r="B254" s="193"/>
      <c r="C254" s="193"/>
      <c r="D254" s="193"/>
      <c r="E254" s="193"/>
      <c r="F254" s="193"/>
      <c r="G254" s="307"/>
      <c r="H254" s="29"/>
      <c r="I254" s="193"/>
      <c r="J254" s="193"/>
      <c r="K254" s="29"/>
      <c r="L254" s="29"/>
      <c r="M254" s="29"/>
    </row>
    <row r="255" spans="1:20" ht="14.45" customHeight="1">
      <c r="A255" s="500" t="s">
        <v>520</v>
      </c>
      <c r="B255" s="500"/>
      <c r="C255" s="500"/>
      <c r="D255" s="500"/>
      <c r="E255" s="500"/>
      <c r="F255" s="500"/>
      <c r="G255" s="500"/>
      <c r="H255" s="500"/>
      <c r="I255" s="500"/>
      <c r="J255" s="500"/>
      <c r="K255" s="29"/>
      <c r="L255" s="29"/>
      <c r="M255" s="29"/>
    </row>
    <row r="256" spans="1:20" ht="14.45" customHeight="1">
      <c r="A256" s="193"/>
      <c r="B256" s="193"/>
      <c r="C256" s="193"/>
      <c r="D256" s="193"/>
      <c r="E256" s="193"/>
      <c r="F256" s="193"/>
      <c r="G256" s="193"/>
      <c r="H256" s="193"/>
      <c r="I256" s="193"/>
      <c r="J256" s="193"/>
      <c r="K256" s="29"/>
      <c r="L256" s="29"/>
      <c r="M256" s="29"/>
    </row>
    <row r="257" spans="1:20" ht="14.45" customHeight="1">
      <c r="A257" s="193"/>
      <c r="B257" s="193"/>
      <c r="C257" s="193"/>
      <c r="D257" s="193"/>
      <c r="E257" s="193"/>
      <c r="F257" s="193"/>
      <c r="G257" s="193"/>
      <c r="H257" s="193"/>
      <c r="I257" s="193"/>
      <c r="J257" s="193"/>
      <c r="K257" s="29"/>
      <c r="L257" s="29"/>
      <c r="M257" s="29"/>
    </row>
    <row r="258" spans="1:20">
      <c r="A258" s="193"/>
      <c r="B258" s="193"/>
      <c r="C258" s="193"/>
      <c r="D258" s="193"/>
      <c r="E258" s="193"/>
      <c r="F258" s="193"/>
      <c r="G258" s="193"/>
      <c r="H258" s="193"/>
      <c r="I258" s="193"/>
      <c r="K258" s="163"/>
      <c r="L258" s="163"/>
    </row>
    <row r="259" spans="1:20">
      <c r="A259" s="295"/>
      <c r="B259" s="181" t="s">
        <v>279</v>
      </c>
      <c r="C259" s="296"/>
      <c r="D259" s="204" t="s">
        <v>282</v>
      </c>
      <c r="E259" s="297"/>
      <c r="F259" s="204" t="s">
        <v>521</v>
      </c>
      <c r="G259" s="298"/>
      <c r="H259" s="196" t="s">
        <v>55</v>
      </c>
      <c r="I259" s="29"/>
      <c r="J259" s="29"/>
      <c r="K259" s="163"/>
      <c r="L259" s="163"/>
    </row>
    <row r="260" spans="1:20" s="166" customFormat="1" ht="12.75">
      <c r="A260" s="299" t="s">
        <v>376</v>
      </c>
      <c r="B260" s="348">
        <f>B213</f>
        <v>37.799999999999997</v>
      </c>
      <c r="C260" s="204" t="s">
        <v>51</v>
      </c>
      <c r="D260" s="205">
        <v>0.3</v>
      </c>
      <c r="E260" s="205" t="s">
        <v>51</v>
      </c>
      <c r="F260" s="205">
        <f>F248</f>
        <v>0.09</v>
      </c>
      <c r="G260" s="286" t="s">
        <v>53</v>
      </c>
      <c r="H260" s="196">
        <f>ROUND(B260*D260*F260,2)</f>
        <v>1.02</v>
      </c>
      <c r="I260" s="300"/>
      <c r="J260" s="29"/>
      <c r="K260" s="191"/>
      <c r="L260" s="191"/>
      <c r="M260" s="165"/>
      <c r="N260" s="165"/>
      <c r="O260" s="165"/>
      <c r="P260" s="165"/>
      <c r="Q260" s="165"/>
      <c r="R260" s="165"/>
      <c r="S260" s="165"/>
      <c r="T260" s="165"/>
    </row>
    <row r="261" spans="1:20" s="168" customFormat="1" ht="12.75">
      <c r="A261" s="29"/>
      <c r="B261" s="308"/>
      <c r="C261" s="183"/>
      <c r="D261" s="29"/>
      <c r="E261" s="29"/>
      <c r="F261" s="29"/>
      <c r="G261" s="29"/>
      <c r="H261" s="29"/>
      <c r="I261" s="29"/>
      <c r="J261" s="29"/>
      <c r="K261" s="192"/>
      <c r="L261" s="192"/>
    </row>
    <row r="262" spans="1:20" ht="14.45" customHeight="1">
      <c r="A262" s="298"/>
      <c r="B262" s="205" t="s">
        <v>293</v>
      </c>
      <c r="C262" s="305"/>
      <c r="D262" s="205" t="s">
        <v>284</v>
      </c>
      <c r="E262" s="305"/>
      <c r="F262" s="196" t="s">
        <v>55</v>
      </c>
      <c r="G262" s="305"/>
      <c r="H262" s="305"/>
      <c r="I262" s="298"/>
      <c r="J262" s="298"/>
      <c r="K262" s="163"/>
      <c r="L262" s="163"/>
    </row>
    <row r="263" spans="1:20" ht="14.45" customHeight="1">
      <c r="A263" s="314" t="s">
        <v>294</v>
      </c>
      <c r="B263" s="347">
        <f>ROUND(B223+0.3*(3.47+5.7+2.4+2.4+7.27+7.27),1)</f>
        <v>46.7</v>
      </c>
      <c r="C263" s="205" t="s">
        <v>51</v>
      </c>
      <c r="D263" s="306">
        <v>0.1</v>
      </c>
      <c r="E263" s="204" t="s">
        <v>53</v>
      </c>
      <c r="F263" s="196">
        <f>ROUND(B263*D263,2)</f>
        <v>4.67</v>
      </c>
      <c r="G263" s="307"/>
      <c r="H263" s="290"/>
      <c r="I263" s="290"/>
      <c r="J263" s="307"/>
      <c r="K263" s="29"/>
      <c r="L263" s="29"/>
      <c r="M263" s="29"/>
    </row>
    <row r="264" spans="1:20" ht="14.45" customHeight="1">
      <c r="A264" s="193"/>
      <c r="B264" s="193"/>
      <c r="C264" s="193"/>
      <c r="D264" s="193"/>
      <c r="E264" s="193"/>
      <c r="F264" s="193"/>
      <c r="G264" s="193"/>
      <c r="H264" s="193"/>
      <c r="I264" s="193"/>
      <c r="J264" s="193"/>
      <c r="K264" s="29"/>
      <c r="L264" s="29"/>
      <c r="M264" s="29"/>
    </row>
    <row r="265" spans="1:20" ht="14.45" customHeight="1">
      <c r="A265" s="193"/>
      <c r="B265" s="193"/>
      <c r="C265" s="193"/>
      <c r="D265" s="193"/>
      <c r="E265" s="193"/>
      <c r="F265" s="204" t="s">
        <v>291</v>
      </c>
      <c r="G265" s="196">
        <f>ROUND(SUM(F263,H260),2)</f>
        <v>5.69</v>
      </c>
      <c r="H265" s="29"/>
      <c r="I265" s="193"/>
      <c r="J265" s="193"/>
      <c r="K265" s="29"/>
      <c r="L265" s="29"/>
      <c r="M265" s="29"/>
    </row>
    <row r="266" spans="1:20" ht="14.45" customHeight="1">
      <c r="A266" s="193"/>
      <c r="B266" s="193"/>
      <c r="C266" s="193"/>
      <c r="D266" s="193"/>
      <c r="E266" s="193"/>
      <c r="F266" s="193"/>
      <c r="G266" s="193"/>
      <c r="H266" s="193"/>
      <c r="I266" s="193"/>
      <c r="J266" s="193"/>
      <c r="K266" s="29"/>
      <c r="L266" s="29"/>
      <c r="M266" s="29"/>
    </row>
    <row r="267" spans="1:20" ht="14.45" customHeight="1">
      <c r="A267" s="193"/>
      <c r="B267" s="193"/>
      <c r="C267" s="193"/>
      <c r="D267" s="193"/>
      <c r="E267" s="193"/>
      <c r="F267" s="193"/>
      <c r="G267" s="193"/>
      <c r="H267" s="193"/>
      <c r="I267" s="193"/>
      <c r="J267" s="193"/>
      <c r="K267" s="29"/>
      <c r="L267" s="29"/>
      <c r="M267" s="29"/>
    </row>
    <row r="268" spans="1:20" ht="14.45" customHeight="1">
      <c r="A268" s="193"/>
      <c r="B268" s="193"/>
      <c r="C268" s="193"/>
      <c r="D268" s="193"/>
      <c r="E268" s="193"/>
      <c r="F268" s="193"/>
      <c r="G268" s="187"/>
      <c r="I268" s="187"/>
      <c r="J268" s="207" t="s">
        <v>55</v>
      </c>
      <c r="K268" s="29"/>
      <c r="L268" s="29"/>
      <c r="M268" s="29"/>
    </row>
    <row r="269" spans="1:20" ht="14.45" customHeight="1">
      <c r="A269" s="193"/>
      <c r="B269" s="193"/>
      <c r="C269" s="193"/>
      <c r="D269" s="193"/>
      <c r="E269" s="193"/>
      <c r="F269" s="193"/>
      <c r="G269" s="193"/>
      <c r="H269" s="193"/>
      <c r="I269" s="194" t="s">
        <v>0</v>
      </c>
      <c r="J269" s="195">
        <f>ROUND(SUM(G253,G241,G265),1)</f>
        <v>15</v>
      </c>
    </row>
    <row r="270" spans="1:20" ht="14.45" customHeight="1">
      <c r="A270" s="193"/>
      <c r="B270" s="193"/>
      <c r="C270" s="193"/>
      <c r="D270" s="193"/>
      <c r="E270" s="193"/>
      <c r="F270" s="193"/>
      <c r="G270" s="193"/>
      <c r="H270" s="193"/>
      <c r="I270" s="193"/>
      <c r="J270" s="185"/>
    </row>
    <row r="271" spans="1:20" ht="14.45" customHeight="1">
      <c r="A271" s="486" t="s">
        <v>381</v>
      </c>
      <c r="B271" s="486"/>
      <c r="C271" s="486"/>
      <c r="D271" s="486"/>
      <c r="E271" s="486"/>
      <c r="F271" s="486"/>
      <c r="G271" s="486"/>
      <c r="H271" s="486"/>
      <c r="I271" s="486"/>
      <c r="J271" s="486"/>
    </row>
    <row r="272" spans="1:20" ht="14.45" customHeight="1">
      <c r="A272" s="187"/>
      <c r="B272" s="187"/>
      <c r="C272" s="187"/>
      <c r="D272" s="187"/>
      <c r="E272" s="187"/>
      <c r="F272" s="187"/>
      <c r="G272" s="187"/>
      <c r="H272" s="187"/>
      <c r="I272" s="187"/>
      <c r="J272" s="187"/>
    </row>
    <row r="273" spans="1:20" ht="14.45" customHeight="1">
      <c r="A273" s="500" t="s">
        <v>260</v>
      </c>
      <c r="B273" s="500"/>
      <c r="C273" s="500"/>
      <c r="D273" s="500"/>
      <c r="E273" s="500"/>
      <c r="F273" s="500"/>
      <c r="G273" s="500"/>
      <c r="H273" s="500"/>
      <c r="I273" s="500"/>
      <c r="J273" s="500"/>
    </row>
    <row r="274" spans="1:20" ht="14.45" customHeight="1">
      <c r="A274" s="193"/>
      <c r="B274" s="193"/>
      <c r="C274" s="193"/>
      <c r="D274" s="193"/>
      <c r="E274" s="193"/>
      <c r="F274" s="193"/>
      <c r="G274" s="193"/>
      <c r="H274" s="193"/>
      <c r="I274" s="193"/>
      <c r="J274" s="185"/>
    </row>
    <row r="275" spans="1:20" ht="14.45" customHeight="1">
      <c r="A275" s="193"/>
      <c r="B275" s="181" t="s">
        <v>281</v>
      </c>
      <c r="C275" s="193"/>
      <c r="D275" s="204" t="s">
        <v>282</v>
      </c>
      <c r="E275" s="193"/>
      <c r="F275" s="207" t="s">
        <v>11</v>
      </c>
      <c r="G275" s="193"/>
      <c r="H275" s="193"/>
      <c r="I275" s="193"/>
      <c r="J275" s="185"/>
    </row>
    <row r="276" spans="1:20" ht="14.45" customHeight="1">
      <c r="A276" s="193"/>
      <c r="B276" s="204">
        <f>ROUND(30-B282*F282,2)</f>
        <v>28.2</v>
      </c>
      <c r="C276" s="292" t="s">
        <v>123</v>
      </c>
      <c r="D276" s="204">
        <v>1.2</v>
      </c>
      <c r="E276" s="204" t="s">
        <v>53</v>
      </c>
      <c r="F276" s="208">
        <f>ROUND(B276*D276,1)</f>
        <v>33.799999999999997</v>
      </c>
      <c r="G276" s="193"/>
      <c r="H276" s="193"/>
      <c r="I276" s="193"/>
      <c r="J276" s="185"/>
    </row>
    <row r="277" spans="1:20" ht="14.45" customHeight="1">
      <c r="A277" s="193"/>
      <c r="B277" s="193"/>
      <c r="C277" s="193"/>
      <c r="D277" s="193"/>
      <c r="E277" s="193"/>
      <c r="F277" s="193"/>
      <c r="G277" s="193"/>
      <c r="H277" s="193"/>
      <c r="I277" s="193"/>
      <c r="J277" s="185"/>
    </row>
    <row r="278" spans="1:20" ht="14.45" customHeight="1">
      <c r="A278" s="486" t="s">
        <v>382</v>
      </c>
      <c r="B278" s="486"/>
      <c r="C278" s="486"/>
      <c r="D278" s="486"/>
      <c r="E278" s="486"/>
      <c r="F278" s="486"/>
      <c r="G278" s="486"/>
      <c r="H278" s="486"/>
      <c r="I278" s="486"/>
      <c r="J278" s="486"/>
    </row>
    <row r="279" spans="1:20" ht="14.45" customHeight="1">
      <c r="A279" s="193"/>
      <c r="B279" s="193"/>
      <c r="C279" s="193"/>
      <c r="D279" s="193"/>
      <c r="E279" s="193"/>
      <c r="F279" s="193"/>
      <c r="G279" s="193"/>
      <c r="H279" s="193"/>
      <c r="I279" s="193"/>
      <c r="J279" s="185"/>
    </row>
    <row r="280" spans="1:20" ht="14.45" customHeight="1">
      <c r="A280" s="193"/>
      <c r="B280" s="193"/>
      <c r="C280" s="193"/>
      <c r="D280" s="193"/>
      <c r="E280" s="193"/>
      <c r="F280" s="193"/>
      <c r="G280" s="193"/>
      <c r="H280" s="193"/>
      <c r="I280" s="193"/>
      <c r="J280" s="185"/>
    </row>
    <row r="281" spans="1:20" ht="14.45" customHeight="1">
      <c r="A281" s="193"/>
      <c r="B281" s="181" t="s">
        <v>281</v>
      </c>
      <c r="C281" s="193"/>
      <c r="D281" s="204" t="s">
        <v>282</v>
      </c>
      <c r="E281" s="193"/>
      <c r="F281" s="204" t="s">
        <v>273</v>
      </c>
      <c r="H281" s="207" t="s">
        <v>11</v>
      </c>
      <c r="I281" s="193"/>
      <c r="J281" s="185"/>
    </row>
    <row r="282" spans="1:20" ht="14.45" customHeight="1">
      <c r="A282" s="193"/>
      <c r="B282" s="204">
        <v>0.9</v>
      </c>
      <c r="C282" s="292" t="s">
        <v>123</v>
      </c>
      <c r="D282" s="204">
        <v>1.2</v>
      </c>
      <c r="E282" s="292" t="s">
        <v>123</v>
      </c>
      <c r="F282" s="181">
        <v>2</v>
      </c>
      <c r="G282" s="181" t="s">
        <v>53</v>
      </c>
      <c r="H282" s="208">
        <f>ROUND(B282*D282*F282,1)</f>
        <v>2.2000000000000002</v>
      </c>
      <c r="I282" s="193"/>
      <c r="J282" s="185"/>
    </row>
    <row r="283" spans="1:20" ht="14.45" customHeight="1">
      <c r="A283" s="193"/>
      <c r="B283" s="193"/>
      <c r="C283" s="193"/>
      <c r="D283" s="193"/>
      <c r="E283" s="193"/>
      <c r="F283" s="193"/>
      <c r="G283" s="193"/>
      <c r="H283" s="193"/>
      <c r="I283" s="193"/>
      <c r="J283" s="185"/>
    </row>
    <row r="284" spans="1:20">
      <c r="A284" s="487" t="s">
        <v>108</v>
      </c>
      <c r="B284" s="487"/>
      <c r="C284" s="487"/>
      <c r="D284" s="487"/>
      <c r="E284" s="487"/>
      <c r="F284" s="487"/>
      <c r="G284" s="487"/>
      <c r="H284" s="487"/>
      <c r="I284" s="487"/>
      <c r="J284" s="487"/>
    </row>
    <row r="285" spans="1:20">
      <c r="A285" s="193"/>
      <c r="B285" s="193"/>
      <c r="C285" s="193"/>
      <c r="D285" s="193"/>
      <c r="E285" s="193"/>
      <c r="F285" s="193"/>
      <c r="G285" s="193"/>
    </row>
    <row r="286" spans="1:20">
      <c r="A286" s="486" t="s">
        <v>318</v>
      </c>
      <c r="B286" s="486"/>
      <c r="C286" s="486"/>
      <c r="D286" s="486"/>
      <c r="E286" s="486"/>
      <c r="F286" s="486"/>
      <c r="G286" s="486"/>
      <c r="H286" s="486"/>
      <c r="I286" s="486"/>
      <c r="J286" s="486"/>
    </row>
    <row r="287" spans="1:20" s="166" customFormat="1" ht="12.75">
      <c r="A287" s="193"/>
      <c r="B287" s="193"/>
      <c r="C287" s="193"/>
      <c r="D287" s="193"/>
      <c r="E287" s="193"/>
      <c r="F287" s="193"/>
      <c r="G287" s="193"/>
      <c r="H287" s="183"/>
      <c r="I287" s="183"/>
      <c r="J287" s="183"/>
      <c r="K287" s="164"/>
      <c r="L287" s="165"/>
      <c r="M287" s="165"/>
      <c r="N287" s="165"/>
      <c r="O287" s="165"/>
      <c r="P287" s="165"/>
      <c r="Q287" s="165"/>
      <c r="R287" s="165"/>
      <c r="S287" s="165"/>
      <c r="T287" s="165"/>
    </row>
    <row r="288" spans="1:20" s="168" customFormat="1" ht="12.75">
      <c r="A288" s="193"/>
      <c r="B288" s="193"/>
      <c r="C288" s="193"/>
      <c r="D288" s="193"/>
      <c r="E288" s="193"/>
      <c r="F288" s="193"/>
      <c r="G288" s="193"/>
      <c r="H288" s="183"/>
      <c r="I288" s="183"/>
      <c r="J288" s="183"/>
      <c r="K288" s="167"/>
    </row>
    <row r="289" spans="1:10">
      <c r="A289" s="298"/>
      <c r="B289" s="205" t="s">
        <v>319</v>
      </c>
      <c r="C289" s="305"/>
      <c r="D289" s="205" t="s">
        <v>83</v>
      </c>
      <c r="E289" s="305"/>
      <c r="F289" s="196" t="s">
        <v>11</v>
      </c>
      <c r="G289" s="305"/>
      <c r="H289" s="305"/>
      <c r="I289" s="298"/>
      <c r="J289" s="298"/>
    </row>
    <row r="290" spans="1:10">
      <c r="A290" s="315" t="s">
        <v>334</v>
      </c>
      <c r="B290" s="292">
        <f>B177-2*(D181+D181+B181+B181)</f>
        <v>17.240000000000002</v>
      </c>
      <c r="C290" s="205" t="s">
        <v>51</v>
      </c>
      <c r="D290" s="306">
        <f>F181-D236</f>
        <v>2.7</v>
      </c>
      <c r="E290" s="204" t="s">
        <v>53</v>
      </c>
      <c r="F290" s="317">
        <f>ROUND(B290*D290,2)</f>
        <v>46.55</v>
      </c>
      <c r="G290" s="316"/>
      <c r="H290" s="290"/>
      <c r="I290" s="290"/>
      <c r="J290" s="316"/>
    </row>
    <row r="291" spans="1:10">
      <c r="A291" s="315" t="s">
        <v>378</v>
      </c>
      <c r="B291" s="204">
        <f>B248</f>
        <v>15.85</v>
      </c>
      <c r="C291" s="205" t="s">
        <v>51</v>
      </c>
      <c r="D291" s="204">
        <f>F197-D248</f>
        <v>3.2</v>
      </c>
      <c r="E291" s="204" t="s">
        <v>53</v>
      </c>
      <c r="F291" s="317">
        <f t="shared" ref="F291:F293" si="0">ROUND(B291*D291,2)</f>
        <v>50.72</v>
      </c>
      <c r="G291" s="193"/>
    </row>
    <row r="292" spans="1:10" ht="20.45" customHeight="1">
      <c r="A292" s="315" t="s">
        <v>449</v>
      </c>
      <c r="B292" s="204">
        <f>ROUND(36+2.27,1)</f>
        <v>38.299999999999997</v>
      </c>
      <c r="C292" s="205" t="s">
        <v>51</v>
      </c>
      <c r="D292" s="204">
        <v>0.8</v>
      </c>
      <c r="E292" s="204" t="s">
        <v>53</v>
      </c>
      <c r="F292" s="317">
        <f t="shared" si="0"/>
        <v>30.64</v>
      </c>
      <c r="G292" s="193"/>
    </row>
    <row r="293" spans="1:10" ht="20.45" customHeight="1">
      <c r="A293" s="315" t="s">
        <v>522</v>
      </c>
      <c r="B293" s="204">
        <f>B213</f>
        <v>37.799999999999997</v>
      </c>
      <c r="C293" s="205" t="s">
        <v>51</v>
      </c>
      <c r="D293" s="204">
        <f>F218-D260</f>
        <v>2.7</v>
      </c>
      <c r="E293" s="204" t="s">
        <v>53</v>
      </c>
      <c r="F293" s="317">
        <f t="shared" si="0"/>
        <v>102.06</v>
      </c>
      <c r="G293" s="193"/>
    </row>
    <row r="294" spans="1:10">
      <c r="A294" s="193"/>
      <c r="B294" s="193"/>
      <c r="C294" s="193"/>
      <c r="D294" s="193"/>
      <c r="E294" s="208" t="s">
        <v>0</v>
      </c>
      <c r="F294" s="208">
        <f>ROUND(SUM(F290:F293),1)</f>
        <v>230</v>
      </c>
      <c r="G294" s="193"/>
    </row>
    <row r="295" spans="1:10">
      <c r="A295" s="502" t="s">
        <v>523</v>
      </c>
      <c r="B295" s="502"/>
      <c r="C295" s="502"/>
      <c r="D295" s="193"/>
      <c r="E295" s="187"/>
      <c r="F295" s="187"/>
      <c r="G295" s="193"/>
    </row>
    <row r="296" spans="1:10" ht="43.15" customHeight="1">
      <c r="A296" s="193"/>
      <c r="B296" s="193"/>
      <c r="C296" s="193"/>
      <c r="D296" s="193"/>
      <c r="E296" s="193"/>
      <c r="F296" s="193"/>
      <c r="G296" s="193"/>
    </row>
    <row r="297" spans="1:10" ht="25.15" customHeight="1">
      <c r="A297" s="486" t="s">
        <v>328</v>
      </c>
      <c r="B297" s="486"/>
      <c r="C297" s="486"/>
      <c r="D297" s="486"/>
      <c r="E297" s="486"/>
      <c r="F297" s="486"/>
      <c r="G297" s="486"/>
      <c r="H297" s="486"/>
      <c r="I297" s="486"/>
      <c r="J297" s="486"/>
    </row>
    <row r="298" spans="1:10" ht="22.5" customHeight="1">
      <c r="A298" s="193"/>
      <c r="B298" s="193"/>
      <c r="C298" s="193"/>
      <c r="D298" s="193"/>
      <c r="E298" s="193"/>
      <c r="F298" s="193"/>
      <c r="G298" s="193"/>
    </row>
    <row r="299" spans="1:10" ht="18" customHeight="1">
      <c r="A299" s="491" t="s">
        <v>588</v>
      </c>
      <c r="B299" s="491"/>
      <c r="C299" s="491"/>
      <c r="D299" s="491"/>
      <c r="E299" s="491"/>
      <c r="F299" s="491"/>
      <c r="G299" s="491"/>
      <c r="H299" s="491"/>
      <c r="I299" s="491"/>
      <c r="J299" s="491"/>
    </row>
    <row r="300" spans="1:10" ht="25.15" customHeight="1">
      <c r="A300" s="193"/>
      <c r="B300" s="318" t="s">
        <v>314</v>
      </c>
      <c r="D300" s="319" t="s">
        <v>83</v>
      </c>
      <c r="F300" s="318" t="s">
        <v>273</v>
      </c>
      <c r="H300" s="320" t="s">
        <v>11</v>
      </c>
    </row>
    <row r="301" spans="1:10">
      <c r="A301" s="287" t="s">
        <v>102</v>
      </c>
      <c r="B301" s="204">
        <v>0.6</v>
      </c>
      <c r="C301" s="204" t="s">
        <v>51</v>
      </c>
      <c r="D301" s="204">
        <f>F165</f>
        <v>4</v>
      </c>
      <c r="E301" s="204" t="s">
        <v>51</v>
      </c>
      <c r="F301" s="204">
        <v>8</v>
      </c>
      <c r="G301" s="181" t="s">
        <v>53</v>
      </c>
      <c r="H301" s="321">
        <f t="shared" ref="H301:H306" si="1">ROUND(B301*D301*F301,2)</f>
        <v>19.2</v>
      </c>
    </row>
    <row r="302" spans="1:10">
      <c r="A302" s="287" t="s">
        <v>126</v>
      </c>
      <c r="B302" s="204">
        <v>0.6</v>
      </c>
      <c r="C302" s="204" t="s">
        <v>51</v>
      </c>
      <c r="D302" s="204">
        <f>F165</f>
        <v>4</v>
      </c>
      <c r="E302" s="204" t="s">
        <v>51</v>
      </c>
      <c r="F302" s="204">
        <v>4</v>
      </c>
      <c r="G302" s="181" t="s">
        <v>53</v>
      </c>
      <c r="H302" s="321">
        <f t="shared" si="1"/>
        <v>9.6</v>
      </c>
    </row>
    <row r="303" spans="1:10">
      <c r="A303" s="287" t="s">
        <v>313</v>
      </c>
      <c r="B303" s="204">
        <f>B177</f>
        <v>18.8</v>
      </c>
      <c r="C303" s="204" t="s">
        <v>51</v>
      </c>
      <c r="D303" s="204">
        <f>F181</f>
        <v>3</v>
      </c>
      <c r="E303" s="204" t="s">
        <v>51</v>
      </c>
      <c r="F303" s="204">
        <v>2</v>
      </c>
      <c r="G303" s="181" t="s">
        <v>53</v>
      </c>
      <c r="H303" s="321">
        <f t="shared" si="1"/>
        <v>112.8</v>
      </c>
    </row>
    <row r="304" spans="1:10">
      <c r="A304" s="287" t="s">
        <v>378</v>
      </c>
      <c r="B304" s="204">
        <f>B291</f>
        <v>15.85</v>
      </c>
      <c r="C304" s="204" t="s">
        <v>51</v>
      </c>
      <c r="D304" s="204">
        <f>F197</f>
        <v>3.5</v>
      </c>
      <c r="E304" s="204" t="s">
        <v>51</v>
      </c>
      <c r="F304" s="204">
        <v>2</v>
      </c>
      <c r="G304" s="181" t="s">
        <v>53</v>
      </c>
      <c r="H304" s="321">
        <f t="shared" si="1"/>
        <v>110.95</v>
      </c>
    </row>
    <row r="305" spans="1:10">
      <c r="A305" s="287" t="s">
        <v>449</v>
      </c>
      <c r="B305" s="292">
        <f>B292</f>
        <v>38.299999999999997</v>
      </c>
      <c r="C305" s="204" t="s">
        <v>51</v>
      </c>
      <c r="D305" s="293">
        <f>D292</f>
        <v>0.8</v>
      </c>
      <c r="E305" s="204" t="s">
        <v>51</v>
      </c>
      <c r="F305" s="204">
        <v>2</v>
      </c>
      <c r="G305" s="181" t="s">
        <v>53</v>
      </c>
      <c r="H305" s="321">
        <f t="shared" si="1"/>
        <v>61.28</v>
      </c>
    </row>
    <row r="306" spans="1:10">
      <c r="A306" s="315" t="s">
        <v>522</v>
      </c>
      <c r="B306" s="292">
        <f>B293</f>
        <v>37.799999999999997</v>
      </c>
      <c r="C306" s="204" t="s">
        <v>51</v>
      </c>
      <c r="D306" s="293">
        <f>F218</f>
        <v>3</v>
      </c>
      <c r="E306" s="204" t="s">
        <v>51</v>
      </c>
      <c r="F306" s="204">
        <v>2</v>
      </c>
      <c r="G306" s="181" t="s">
        <v>53</v>
      </c>
      <c r="H306" s="321">
        <f t="shared" si="1"/>
        <v>226.8</v>
      </c>
    </row>
    <row r="307" spans="1:10" ht="15.75" customHeight="1">
      <c r="A307" s="187"/>
      <c r="B307" s="193"/>
      <c r="C307" s="193"/>
      <c r="D307" s="193"/>
      <c r="E307" s="193"/>
      <c r="F307" s="499" t="s">
        <v>291</v>
      </c>
      <c r="G307" s="499"/>
      <c r="H307" s="196">
        <f>ROUND(SUM(H301:H306),1)</f>
        <v>540.6</v>
      </c>
    </row>
    <row r="308" spans="1:10" ht="15.75" customHeight="1">
      <c r="A308" s="187"/>
      <c r="B308" s="193"/>
      <c r="C308" s="193"/>
      <c r="D308" s="193"/>
      <c r="E308" s="193"/>
      <c r="F308" s="187"/>
      <c r="G308" s="187"/>
      <c r="H308" s="185"/>
    </row>
    <row r="309" spans="1:10" ht="15.75" customHeight="1">
      <c r="A309" s="491" t="s">
        <v>587</v>
      </c>
      <c r="B309" s="491"/>
      <c r="C309" s="491"/>
      <c r="D309" s="491"/>
      <c r="E309" s="491"/>
      <c r="F309" s="491"/>
      <c r="G309" s="491"/>
      <c r="H309" s="491"/>
      <c r="I309" s="491"/>
      <c r="J309" s="491"/>
    </row>
    <row r="310" spans="1:10" ht="15.75" customHeight="1">
      <c r="A310" s="287" t="s">
        <v>313</v>
      </c>
      <c r="B310" s="204">
        <f>B239</f>
        <v>46</v>
      </c>
      <c r="C310" s="193"/>
      <c r="D310" s="193"/>
      <c r="E310" s="193"/>
      <c r="F310" s="187"/>
      <c r="G310" s="187"/>
      <c r="H310" s="185"/>
    </row>
    <row r="311" spans="1:10" ht="15.75" customHeight="1">
      <c r="A311" s="287" t="s">
        <v>378</v>
      </c>
      <c r="B311" s="204">
        <f>B251</f>
        <v>38</v>
      </c>
      <c r="C311" s="193"/>
      <c r="D311" s="193"/>
      <c r="E311" s="193"/>
      <c r="F311" s="187"/>
      <c r="G311" s="187"/>
      <c r="H311" s="185"/>
    </row>
    <row r="312" spans="1:10" ht="15.75" customHeight="1">
      <c r="A312" s="315" t="s">
        <v>522</v>
      </c>
      <c r="B312" s="321">
        <f>B263</f>
        <v>46.7</v>
      </c>
      <c r="C312" s="193"/>
      <c r="D312" s="193"/>
      <c r="E312" s="193"/>
      <c r="F312" s="187"/>
      <c r="G312" s="187"/>
      <c r="H312" s="185"/>
    </row>
    <row r="313" spans="1:10" ht="15.75" customHeight="1">
      <c r="A313" s="210" t="s">
        <v>291</v>
      </c>
      <c r="B313" s="208">
        <f>SUM(B310:B312)</f>
        <v>130.69999999999999</v>
      </c>
      <c r="C313" s="193"/>
      <c r="D313" s="193"/>
      <c r="E313" s="193"/>
      <c r="F313" s="187"/>
      <c r="G313" s="187"/>
      <c r="H313" s="185"/>
    </row>
    <row r="314" spans="1:10" ht="15.75" customHeight="1">
      <c r="A314" s="187"/>
      <c r="B314" s="193"/>
      <c r="C314" s="193"/>
      <c r="D314" s="193"/>
      <c r="E314" s="193"/>
      <c r="F314" s="499" t="s">
        <v>0</v>
      </c>
      <c r="G314" s="499"/>
      <c r="H314" s="207">
        <f>ROUND(SUM(H307,B313),1)</f>
        <v>671.3</v>
      </c>
    </row>
    <row r="315" spans="1:10" ht="29.25" customHeight="1">
      <c r="A315" s="193"/>
      <c r="B315" s="193"/>
      <c r="C315" s="193"/>
      <c r="D315" s="193"/>
      <c r="E315" s="193"/>
      <c r="F315" s="193"/>
    </row>
    <row r="316" spans="1:10">
      <c r="A316" s="486" t="s">
        <v>329</v>
      </c>
      <c r="B316" s="486"/>
      <c r="C316" s="486"/>
      <c r="D316" s="486"/>
      <c r="E316" s="486"/>
      <c r="F316" s="486"/>
      <c r="G316" s="486"/>
      <c r="H316" s="486"/>
      <c r="I316" s="486"/>
      <c r="J316" s="486"/>
    </row>
    <row r="317" spans="1:10" ht="21" customHeight="1">
      <c r="B317" s="322"/>
      <c r="C317" s="322"/>
      <c r="D317" s="322"/>
      <c r="E317" s="322"/>
      <c r="F317" s="322"/>
      <c r="G317" s="322"/>
    </row>
    <row r="318" spans="1:10">
      <c r="A318" s="187"/>
      <c r="B318" s="208" t="s">
        <v>107</v>
      </c>
      <c r="D318" s="207" t="s">
        <v>83</v>
      </c>
      <c r="F318" s="208" t="s">
        <v>273</v>
      </c>
      <c r="H318" s="207" t="s">
        <v>11</v>
      </c>
    </row>
    <row r="319" spans="1:10">
      <c r="A319" s="287" t="s">
        <v>106</v>
      </c>
      <c r="B319" s="204">
        <v>0.6</v>
      </c>
      <c r="C319" s="204" t="s">
        <v>51</v>
      </c>
      <c r="D319" s="204">
        <f>F165</f>
        <v>4</v>
      </c>
      <c r="E319" s="204" t="s">
        <v>51</v>
      </c>
      <c r="F319" s="204">
        <v>8</v>
      </c>
      <c r="G319" s="181" t="s">
        <v>53</v>
      </c>
      <c r="H319" s="204">
        <f>ROUND(B319*D319*F319,1)</f>
        <v>19.2</v>
      </c>
    </row>
    <row r="320" spans="1:10">
      <c r="A320" s="287" t="s">
        <v>126</v>
      </c>
      <c r="B320" s="204">
        <v>0.6</v>
      </c>
      <c r="C320" s="204" t="s">
        <v>51</v>
      </c>
      <c r="D320" s="204">
        <f>F165</f>
        <v>4</v>
      </c>
      <c r="E320" s="204" t="s">
        <v>51</v>
      </c>
      <c r="F320" s="204">
        <v>4</v>
      </c>
      <c r="G320" s="181" t="s">
        <v>53</v>
      </c>
      <c r="H320" s="204">
        <f t="shared" ref="H320:H325" si="2">ROUND(B320*D320*F320,1)</f>
        <v>9.6</v>
      </c>
    </row>
    <row r="321" spans="1:8">
      <c r="A321" s="287" t="s">
        <v>313</v>
      </c>
      <c r="B321" s="204">
        <f>B303</f>
        <v>18.8</v>
      </c>
      <c r="C321" s="204" t="s">
        <v>51</v>
      </c>
      <c r="D321" s="204">
        <f>D303</f>
        <v>3</v>
      </c>
      <c r="E321" s="204" t="s">
        <v>51</v>
      </c>
      <c r="F321" s="204">
        <v>2</v>
      </c>
      <c r="G321" s="181" t="s">
        <v>53</v>
      </c>
      <c r="H321" s="204">
        <f t="shared" si="2"/>
        <v>112.8</v>
      </c>
    </row>
    <row r="322" spans="1:8">
      <c r="A322" s="287" t="s">
        <v>378</v>
      </c>
      <c r="B322" s="204">
        <f>B304</f>
        <v>15.85</v>
      </c>
      <c r="C322" s="204" t="s">
        <v>51</v>
      </c>
      <c r="D322" s="204">
        <f>D304</f>
        <v>3.5</v>
      </c>
      <c r="E322" s="204" t="s">
        <v>51</v>
      </c>
      <c r="F322" s="204">
        <v>2</v>
      </c>
      <c r="G322" s="181" t="s">
        <v>53</v>
      </c>
      <c r="H322" s="204">
        <f t="shared" si="2"/>
        <v>111</v>
      </c>
    </row>
    <row r="323" spans="1:8">
      <c r="A323" s="287" t="s">
        <v>449</v>
      </c>
      <c r="B323" s="204">
        <f>B305</f>
        <v>38.299999999999997</v>
      </c>
      <c r="C323" s="204" t="s">
        <v>51</v>
      </c>
      <c r="D323" s="204">
        <f>D305</f>
        <v>0.8</v>
      </c>
      <c r="E323" s="204" t="s">
        <v>51</v>
      </c>
      <c r="F323" s="204">
        <v>2</v>
      </c>
      <c r="G323" s="181" t="s">
        <v>53</v>
      </c>
      <c r="H323" s="204">
        <f t="shared" si="2"/>
        <v>61.3</v>
      </c>
    </row>
    <row r="324" spans="1:8">
      <c r="A324" s="315" t="s">
        <v>527</v>
      </c>
      <c r="B324" s="204">
        <f>B306</f>
        <v>37.799999999999997</v>
      </c>
      <c r="C324" s="204" t="s">
        <v>51</v>
      </c>
      <c r="D324" s="204">
        <f>D306/2</f>
        <v>1.5</v>
      </c>
      <c r="E324" s="204" t="s">
        <v>51</v>
      </c>
      <c r="F324" s="204">
        <v>1</v>
      </c>
      <c r="G324" s="181" t="s">
        <v>53</v>
      </c>
      <c r="H324" s="204">
        <f t="shared" si="2"/>
        <v>56.7</v>
      </c>
    </row>
    <row r="325" spans="1:8">
      <c r="A325" s="315" t="s">
        <v>528</v>
      </c>
      <c r="B325" s="204">
        <f>B213</f>
        <v>37.799999999999997</v>
      </c>
      <c r="C325" s="204" t="s">
        <v>51</v>
      </c>
      <c r="D325" s="204">
        <v>3</v>
      </c>
      <c r="E325" s="204" t="s">
        <v>51</v>
      </c>
      <c r="F325" s="204">
        <v>1</v>
      </c>
      <c r="G325" s="181" t="s">
        <v>53</v>
      </c>
      <c r="H325" s="204">
        <f t="shared" si="2"/>
        <v>113.4</v>
      </c>
    </row>
    <row r="326" spans="1:8">
      <c r="A326" s="322"/>
      <c r="B326" s="322"/>
      <c r="C326" s="322"/>
      <c r="D326" s="322"/>
      <c r="E326" s="322"/>
      <c r="F326" s="499" t="s">
        <v>291</v>
      </c>
      <c r="G326" s="499"/>
      <c r="H326" s="196">
        <f>SUM(H319:H325)</f>
        <v>484</v>
      </c>
    </row>
    <row r="327" spans="1:8">
      <c r="A327" s="322"/>
      <c r="B327" s="322"/>
      <c r="C327" s="322"/>
      <c r="D327" s="322"/>
      <c r="E327" s="322"/>
      <c r="F327" s="187"/>
      <c r="G327" s="187"/>
      <c r="H327" s="188"/>
    </row>
    <row r="328" spans="1:8">
      <c r="A328" s="322"/>
      <c r="B328" s="322"/>
      <c r="C328" s="322"/>
      <c r="D328" s="322"/>
      <c r="E328" s="322"/>
      <c r="F328" s="187"/>
      <c r="G328" s="187"/>
      <c r="H328" s="188"/>
    </row>
    <row r="329" spans="1:8" ht="15.75" customHeight="1">
      <c r="A329" s="287" t="s">
        <v>313</v>
      </c>
      <c r="B329" s="204">
        <f>B310</f>
        <v>46</v>
      </c>
      <c r="C329" s="193"/>
      <c r="D329" s="193"/>
      <c r="E329" s="193"/>
      <c r="F329" s="187"/>
      <c r="G329" s="187"/>
      <c r="H329" s="185"/>
    </row>
    <row r="330" spans="1:8" ht="15.75" customHeight="1">
      <c r="A330" s="287" t="s">
        <v>378</v>
      </c>
      <c r="B330" s="204">
        <f t="shared" ref="B330:B331" si="3">B311</f>
        <v>38</v>
      </c>
      <c r="C330" s="193"/>
      <c r="D330" s="193"/>
      <c r="E330" s="193"/>
      <c r="F330" s="187"/>
      <c r="G330" s="187"/>
      <c r="H330" s="185"/>
    </row>
    <row r="331" spans="1:8" ht="15.75" customHeight="1">
      <c r="A331" s="315" t="s">
        <v>522</v>
      </c>
      <c r="B331" s="204">
        <f t="shared" si="3"/>
        <v>46.7</v>
      </c>
      <c r="C331" s="193"/>
      <c r="D331" s="193"/>
      <c r="E331" s="193"/>
      <c r="F331" s="187"/>
      <c r="G331" s="187"/>
      <c r="H331" s="185"/>
    </row>
    <row r="332" spans="1:8" ht="15.75" customHeight="1">
      <c r="A332" s="210" t="s">
        <v>291</v>
      </c>
      <c r="B332" s="208">
        <f>SUM(B329:B331)</f>
        <v>130.69999999999999</v>
      </c>
      <c r="C332" s="193"/>
      <c r="D332" s="193"/>
      <c r="E332" s="193"/>
      <c r="F332" s="187"/>
      <c r="G332" s="187"/>
      <c r="H332" s="185"/>
    </row>
    <row r="333" spans="1:8">
      <c r="A333" s="322"/>
      <c r="B333" s="322"/>
      <c r="C333" s="322"/>
      <c r="D333" s="322"/>
      <c r="E333" s="322"/>
      <c r="F333" s="187"/>
      <c r="G333" s="187"/>
      <c r="H333" s="188"/>
    </row>
    <row r="334" spans="1:8">
      <c r="A334" s="322"/>
      <c r="B334" s="322"/>
      <c r="C334" s="322"/>
      <c r="D334" s="322"/>
      <c r="E334" s="322"/>
      <c r="F334" s="187"/>
      <c r="G334" s="187"/>
      <c r="H334" s="188"/>
    </row>
    <row r="335" spans="1:8">
      <c r="A335" s="322"/>
      <c r="B335" s="322"/>
      <c r="C335" s="322"/>
      <c r="D335" s="322"/>
      <c r="E335" s="322"/>
      <c r="F335" s="187"/>
      <c r="G335" s="187"/>
      <c r="H335" s="188"/>
    </row>
    <row r="336" spans="1:8">
      <c r="A336" s="322"/>
      <c r="B336" s="322"/>
      <c r="C336" s="322"/>
      <c r="D336" s="322"/>
      <c r="E336" s="322"/>
      <c r="F336" s="187"/>
      <c r="G336" s="187"/>
      <c r="H336" s="188"/>
    </row>
    <row r="337" spans="1:10">
      <c r="A337" s="322"/>
      <c r="B337" s="322"/>
      <c r="C337" s="322"/>
      <c r="D337" s="322"/>
      <c r="E337" s="322"/>
      <c r="F337" s="187"/>
      <c r="G337" s="187"/>
      <c r="H337" s="188"/>
    </row>
    <row r="338" spans="1:10">
      <c r="A338" s="322"/>
      <c r="B338" s="322"/>
      <c r="C338" s="322"/>
      <c r="D338" s="322"/>
      <c r="E338" s="322"/>
      <c r="F338" s="503" t="s">
        <v>0</v>
      </c>
      <c r="G338" s="504"/>
      <c r="H338" s="182">
        <f>ROUND(SUM(H326,B332),2)</f>
        <v>614.70000000000005</v>
      </c>
    </row>
    <row r="339" spans="1:10">
      <c r="A339" s="322"/>
      <c r="B339" s="322"/>
      <c r="C339" s="322"/>
      <c r="D339" s="322"/>
      <c r="E339" s="322"/>
      <c r="F339" s="187"/>
      <c r="G339" s="187"/>
      <c r="H339" s="188"/>
    </row>
    <row r="340" spans="1:10">
      <c r="A340" s="322"/>
      <c r="B340" s="322"/>
      <c r="C340" s="322"/>
      <c r="D340" s="322"/>
      <c r="E340" s="322"/>
      <c r="F340" s="187"/>
      <c r="G340" s="187"/>
      <c r="H340" s="188"/>
    </row>
    <row r="341" spans="1:10">
      <c r="A341" s="486" t="s">
        <v>330</v>
      </c>
      <c r="B341" s="486"/>
      <c r="C341" s="486"/>
      <c r="D341" s="486"/>
      <c r="E341" s="486"/>
      <c r="F341" s="486"/>
      <c r="G341" s="486"/>
      <c r="H341" s="486"/>
      <c r="I341" s="486"/>
      <c r="J341" s="486"/>
    </row>
    <row r="342" spans="1:10" ht="27" customHeight="1">
      <c r="A342" s="197"/>
      <c r="B342" s="197"/>
      <c r="C342" s="197"/>
      <c r="D342" s="197"/>
      <c r="E342" s="197"/>
      <c r="F342" s="197"/>
      <c r="G342" s="197"/>
      <c r="H342" s="197"/>
      <c r="I342" s="197"/>
      <c r="J342" s="197"/>
    </row>
    <row r="343" spans="1:10">
      <c r="A343" s="197"/>
      <c r="B343" s="197"/>
      <c r="C343" s="197"/>
      <c r="D343" s="197"/>
      <c r="E343" s="197"/>
      <c r="F343" s="197"/>
      <c r="G343" s="197"/>
      <c r="H343" s="197"/>
      <c r="I343" s="197"/>
      <c r="J343" s="197"/>
    </row>
    <row r="344" spans="1:10" ht="14.45" customHeight="1">
      <c r="A344" s="322"/>
      <c r="B344" s="322"/>
      <c r="C344" s="322"/>
      <c r="D344" s="322"/>
      <c r="E344" s="322"/>
      <c r="F344" s="187"/>
      <c r="G344" s="187"/>
      <c r="H344" s="188"/>
    </row>
    <row r="345" spans="1:10" ht="14.45" customHeight="1">
      <c r="A345" s="187"/>
      <c r="B345" s="204" t="s">
        <v>270</v>
      </c>
      <c r="C345" s="193"/>
      <c r="D345" s="204" t="s">
        <v>83</v>
      </c>
      <c r="E345" s="193"/>
      <c r="F345" s="207" t="s">
        <v>11</v>
      </c>
      <c r="G345" s="187"/>
      <c r="H345" s="187"/>
      <c r="I345" s="187"/>
      <c r="J345" s="187"/>
    </row>
    <row r="346" spans="1:10" ht="14.45" customHeight="1">
      <c r="A346" s="204" t="s">
        <v>305</v>
      </c>
      <c r="B346" s="204">
        <v>4</v>
      </c>
      <c r="C346" s="292" t="s">
        <v>123</v>
      </c>
      <c r="D346" s="204">
        <v>1.1000000000000001</v>
      </c>
      <c r="E346" s="204" t="s">
        <v>53</v>
      </c>
      <c r="F346" s="208">
        <f>ROUND(B346*D346,2)</f>
        <v>4.4000000000000004</v>
      </c>
      <c r="G346" s="193"/>
      <c r="H346" s="193"/>
      <c r="I346" s="193"/>
      <c r="J346" s="185"/>
    </row>
    <row r="347" spans="1:10" ht="14.45" customHeight="1">
      <c r="A347" s="193"/>
      <c r="B347" s="193"/>
      <c r="C347" s="193"/>
      <c r="D347" s="193"/>
      <c r="E347" s="193"/>
      <c r="F347" s="187"/>
      <c r="G347" s="193"/>
      <c r="H347" s="193"/>
      <c r="I347" s="193"/>
      <c r="J347" s="185"/>
    </row>
    <row r="348" spans="1:10" ht="14.45" customHeight="1">
      <c r="A348" s="193"/>
      <c r="B348" s="193"/>
      <c r="C348" s="193"/>
      <c r="D348" s="193"/>
      <c r="E348" s="193"/>
      <c r="F348" s="187"/>
      <c r="G348" s="193"/>
      <c r="H348" s="193"/>
      <c r="I348" s="193"/>
      <c r="J348" s="185"/>
    </row>
    <row r="349" spans="1:10" ht="14.45" customHeight="1">
      <c r="A349" s="486" t="s">
        <v>331</v>
      </c>
      <c r="B349" s="486"/>
      <c r="C349" s="486"/>
      <c r="D349" s="486"/>
      <c r="E349" s="486"/>
      <c r="F349" s="486"/>
      <c r="G349" s="486"/>
      <c r="H349" s="486"/>
      <c r="I349" s="486"/>
      <c r="J349" s="486"/>
    </row>
    <row r="350" spans="1:10" ht="14.45" customHeight="1">
      <c r="A350" s="197"/>
      <c r="B350" s="197"/>
      <c r="C350" s="197"/>
      <c r="D350" s="197"/>
      <c r="E350" s="197"/>
      <c r="F350" s="197"/>
      <c r="G350" s="197"/>
      <c r="H350" s="197"/>
      <c r="I350" s="197"/>
      <c r="J350" s="197"/>
    </row>
    <row r="351" spans="1:10" ht="14.45" customHeight="1">
      <c r="A351" s="193"/>
      <c r="B351" s="193"/>
      <c r="C351" s="208" t="s">
        <v>121</v>
      </c>
      <c r="D351" s="193"/>
      <c r="E351" s="193"/>
      <c r="F351" s="187"/>
      <c r="G351" s="193"/>
      <c r="H351" s="193"/>
      <c r="I351" s="193"/>
      <c r="J351" s="185"/>
    </row>
    <row r="352" spans="1:10" ht="14.45" customHeight="1">
      <c r="A352" s="193"/>
      <c r="B352" s="204" t="s">
        <v>273</v>
      </c>
      <c r="C352" s="207">
        <v>3</v>
      </c>
      <c r="D352" s="193"/>
      <c r="E352" s="193"/>
      <c r="F352" s="187"/>
      <c r="G352" s="193"/>
      <c r="H352" s="193"/>
      <c r="I352" s="193"/>
      <c r="J352" s="185"/>
    </row>
    <row r="353" spans="1:10" ht="14.45" customHeight="1">
      <c r="A353" s="193"/>
      <c r="B353" s="193" t="s">
        <v>96</v>
      </c>
      <c r="C353" s="193"/>
      <c r="D353" s="193"/>
      <c r="E353" s="193"/>
      <c r="F353" s="187"/>
      <c r="G353" s="193"/>
      <c r="H353" s="193"/>
      <c r="I353" s="193"/>
      <c r="J353" s="185"/>
    </row>
    <row r="354" spans="1:10" ht="14.45" customHeight="1">
      <c r="A354" s="193"/>
      <c r="B354" s="193"/>
      <c r="C354" s="193"/>
      <c r="D354" s="193"/>
      <c r="E354" s="193"/>
      <c r="F354" s="187"/>
      <c r="G354" s="193"/>
      <c r="H354" s="193"/>
      <c r="I354" s="193"/>
      <c r="J354" s="185"/>
    </row>
    <row r="355" spans="1:10" ht="14.45" customHeight="1">
      <c r="A355" s="486" t="s">
        <v>332</v>
      </c>
      <c r="B355" s="486"/>
      <c r="C355" s="486"/>
      <c r="D355" s="486"/>
      <c r="E355" s="486"/>
      <c r="F355" s="486"/>
      <c r="G355" s="486"/>
      <c r="H355" s="486"/>
      <c r="I355" s="486"/>
      <c r="J355" s="486"/>
    </row>
    <row r="356" spans="1:10" ht="14.45" customHeight="1">
      <c r="A356" s="193"/>
      <c r="B356" s="193"/>
      <c r="C356" s="193"/>
      <c r="D356" s="193"/>
      <c r="E356" s="193"/>
      <c r="F356" s="187"/>
      <c r="G356" s="193"/>
      <c r="H356" s="193"/>
      <c r="I356" s="193"/>
      <c r="J356" s="185"/>
    </row>
    <row r="357" spans="1:10" ht="14.45" customHeight="1">
      <c r="A357" s="193"/>
      <c r="B357" s="193"/>
      <c r="C357" s="208" t="s">
        <v>121</v>
      </c>
      <c r="D357" s="193"/>
      <c r="E357" s="193"/>
      <c r="F357" s="187"/>
      <c r="G357" s="193"/>
      <c r="H357" s="193"/>
      <c r="I357" s="193"/>
      <c r="J357" s="185"/>
    </row>
    <row r="358" spans="1:10" ht="14.45" customHeight="1">
      <c r="A358" s="193"/>
      <c r="B358" s="204" t="s">
        <v>273</v>
      </c>
      <c r="C358" s="208">
        <v>9</v>
      </c>
      <c r="D358" s="193"/>
      <c r="E358" s="193"/>
      <c r="F358" s="187"/>
      <c r="G358" s="193"/>
      <c r="H358" s="193"/>
      <c r="I358" s="193"/>
      <c r="J358" s="185"/>
    </row>
    <row r="359" spans="1:10" ht="15" customHeight="1">
      <c r="A359" s="193"/>
      <c r="B359" s="193"/>
      <c r="C359" s="193"/>
      <c r="D359" s="193"/>
      <c r="E359" s="193"/>
      <c r="F359" s="187"/>
      <c r="G359" s="193"/>
      <c r="H359" s="193"/>
      <c r="I359" s="193"/>
      <c r="J359" s="185"/>
    </row>
    <row r="360" spans="1:10" ht="14.45" customHeight="1">
      <c r="A360" s="193"/>
      <c r="B360" s="193"/>
      <c r="C360" s="193"/>
      <c r="D360" s="193"/>
      <c r="E360" s="193"/>
      <c r="F360" s="187"/>
      <c r="G360" s="193"/>
      <c r="H360" s="193"/>
      <c r="I360" s="193"/>
      <c r="J360" s="185"/>
    </row>
    <row r="361" spans="1:10" ht="14.45" customHeight="1">
      <c r="A361" s="486" t="s">
        <v>333</v>
      </c>
      <c r="B361" s="486"/>
      <c r="C361" s="486"/>
      <c r="D361" s="486"/>
      <c r="E361" s="486"/>
      <c r="F361" s="486"/>
      <c r="G361" s="486"/>
      <c r="H361" s="486"/>
      <c r="I361" s="486"/>
      <c r="J361" s="486"/>
    </row>
    <row r="362" spans="1:10" ht="14.45" customHeight="1">
      <c r="A362" s="193"/>
      <c r="B362" s="193"/>
      <c r="C362" s="193"/>
      <c r="D362" s="193"/>
      <c r="E362" s="193"/>
      <c r="F362" s="187"/>
      <c r="G362" s="193"/>
      <c r="H362" s="193"/>
      <c r="I362" s="193"/>
      <c r="J362" s="185"/>
    </row>
    <row r="363" spans="1:10" ht="14.45" customHeight="1">
      <c r="A363" s="193"/>
      <c r="B363" s="193"/>
      <c r="C363" s="193"/>
      <c r="D363" s="193"/>
      <c r="E363" s="193"/>
      <c r="F363" s="187"/>
      <c r="G363" s="193"/>
      <c r="H363" s="193"/>
      <c r="I363" s="193"/>
      <c r="J363" s="185"/>
    </row>
    <row r="364" spans="1:10" ht="14.45" customHeight="1">
      <c r="A364" s="193"/>
      <c r="B364" s="193"/>
      <c r="C364" s="208" t="s">
        <v>121</v>
      </c>
      <c r="D364" s="193"/>
      <c r="E364" s="193"/>
      <c r="F364" s="187"/>
      <c r="G364" s="193"/>
      <c r="H364" s="193"/>
      <c r="I364" s="193"/>
      <c r="J364" s="185"/>
    </row>
    <row r="365" spans="1:10" ht="14.45" customHeight="1">
      <c r="A365" s="193"/>
      <c r="B365" s="204" t="s">
        <v>273</v>
      </c>
      <c r="C365" s="208">
        <v>9</v>
      </c>
      <c r="D365" s="193"/>
      <c r="E365" s="193"/>
      <c r="F365" s="187"/>
      <c r="G365" s="193"/>
      <c r="H365" s="193"/>
      <c r="I365" s="193"/>
      <c r="J365" s="185"/>
    </row>
    <row r="366" spans="1:10" ht="14.45" customHeight="1">
      <c r="A366" s="193"/>
      <c r="B366" s="193"/>
      <c r="C366" s="193"/>
      <c r="D366" s="193"/>
      <c r="E366" s="193"/>
      <c r="F366" s="187"/>
      <c r="G366" s="193"/>
      <c r="H366" s="193"/>
      <c r="I366" s="193"/>
      <c r="J366" s="185"/>
    </row>
    <row r="367" spans="1:10" ht="15" customHeight="1">
      <c r="A367" s="193"/>
      <c r="B367" s="193"/>
      <c r="C367" s="193"/>
      <c r="D367" s="193"/>
      <c r="E367" s="193"/>
      <c r="F367" s="187"/>
      <c r="G367" s="193"/>
      <c r="H367" s="193"/>
      <c r="I367" s="193"/>
      <c r="J367" s="185"/>
    </row>
    <row r="368" spans="1:10" ht="14.45" customHeight="1">
      <c r="A368" s="193"/>
      <c r="B368" s="193"/>
      <c r="C368" s="193"/>
      <c r="D368" s="193"/>
      <c r="E368" s="193"/>
      <c r="F368" s="187"/>
      <c r="G368" s="193"/>
      <c r="H368" s="193"/>
      <c r="I368" s="193"/>
      <c r="J368" s="185"/>
    </row>
    <row r="369" spans="1:10" ht="14.45" customHeight="1">
      <c r="A369" s="486" t="s">
        <v>388</v>
      </c>
      <c r="B369" s="486"/>
      <c r="C369" s="486"/>
      <c r="D369" s="486"/>
      <c r="E369" s="486"/>
      <c r="F369" s="486"/>
      <c r="G369" s="486"/>
      <c r="H369" s="486"/>
      <c r="I369" s="486"/>
      <c r="J369" s="486"/>
    </row>
    <row r="370" spans="1:10" ht="14.45" customHeight="1">
      <c r="A370" s="193"/>
      <c r="B370" s="193"/>
      <c r="C370" s="193"/>
      <c r="D370" s="193"/>
      <c r="E370" s="193"/>
      <c r="F370" s="187"/>
      <c r="G370" s="193"/>
      <c r="H370" s="193"/>
      <c r="I370" s="193"/>
      <c r="J370" s="185"/>
    </row>
    <row r="371" spans="1:10" ht="14.45" customHeight="1">
      <c r="A371" s="193"/>
      <c r="B371" s="193"/>
      <c r="C371" s="193"/>
      <c r="D371" s="193"/>
      <c r="E371" s="193"/>
      <c r="F371" s="187"/>
      <c r="G371" s="193"/>
      <c r="H371" s="193"/>
      <c r="I371" s="193"/>
      <c r="J371" s="185"/>
    </row>
    <row r="372" spans="1:10">
      <c r="A372" s="193"/>
      <c r="B372" s="193"/>
      <c r="C372" s="208" t="s">
        <v>121</v>
      </c>
      <c r="D372" s="193"/>
      <c r="E372" s="193"/>
      <c r="F372" s="187"/>
      <c r="G372" s="193"/>
      <c r="H372" s="193"/>
      <c r="I372" s="193"/>
      <c r="J372" s="185"/>
    </row>
    <row r="373" spans="1:10" ht="14.45" customHeight="1">
      <c r="A373" s="193"/>
      <c r="B373" s="204" t="s">
        <v>273</v>
      </c>
      <c r="C373" s="208">
        <v>2</v>
      </c>
      <c r="D373" s="193"/>
      <c r="E373" s="193"/>
      <c r="F373" s="187"/>
      <c r="G373" s="193"/>
      <c r="H373" s="193"/>
      <c r="I373" s="193"/>
      <c r="J373" s="185"/>
    </row>
    <row r="374" spans="1:10" ht="14.45" customHeight="1"/>
    <row r="375" spans="1:10" ht="14.45" customHeight="1">
      <c r="A375" s="486" t="s">
        <v>387</v>
      </c>
      <c r="B375" s="486"/>
      <c r="C375" s="486"/>
      <c r="D375" s="486"/>
      <c r="E375" s="486"/>
      <c r="F375" s="486"/>
      <c r="G375" s="486"/>
      <c r="H375" s="486"/>
      <c r="I375" s="486"/>
      <c r="J375" s="486"/>
    </row>
    <row r="376" spans="1:10" ht="14.45" customHeight="1">
      <c r="A376" s="197"/>
      <c r="B376" s="197"/>
      <c r="C376" s="197"/>
      <c r="D376" s="197"/>
      <c r="E376" s="197"/>
      <c r="F376" s="197"/>
      <c r="G376" s="197"/>
      <c r="H376" s="197"/>
      <c r="I376" s="197"/>
      <c r="J376" s="197"/>
    </row>
    <row r="377" spans="1:10" ht="14.45" customHeight="1">
      <c r="A377" s="197"/>
      <c r="B377" s="197"/>
      <c r="C377" s="197"/>
      <c r="D377" s="197"/>
      <c r="E377" s="197"/>
      <c r="F377" s="197"/>
      <c r="G377" s="197"/>
      <c r="H377" s="197"/>
      <c r="I377" s="197"/>
      <c r="J377" s="197"/>
    </row>
    <row r="378" spans="1:10" ht="14.45" customHeight="1">
      <c r="A378" s="193"/>
      <c r="B378" s="193"/>
      <c r="C378" s="208" t="s">
        <v>11</v>
      </c>
      <c r="D378" s="193"/>
      <c r="E378" s="193"/>
      <c r="F378" s="187"/>
      <c r="G378" s="193"/>
      <c r="H378" s="193"/>
      <c r="I378" s="193"/>
      <c r="J378" s="185"/>
    </row>
    <row r="379" spans="1:10" ht="14.45" customHeight="1">
      <c r="A379" s="193"/>
      <c r="B379" s="204" t="s">
        <v>273</v>
      </c>
      <c r="C379" s="208">
        <v>11</v>
      </c>
      <c r="D379" s="193"/>
      <c r="E379" s="193"/>
      <c r="F379" s="187"/>
      <c r="G379" s="193"/>
      <c r="H379" s="193"/>
      <c r="I379" s="193"/>
      <c r="J379" s="185"/>
    </row>
    <row r="380" spans="1:10" ht="14.45" customHeight="1">
      <c r="A380" s="193"/>
      <c r="B380" s="193"/>
      <c r="C380" s="193"/>
      <c r="D380" s="193"/>
      <c r="E380" s="193"/>
      <c r="F380" s="187"/>
      <c r="G380" s="193"/>
      <c r="H380" s="193"/>
      <c r="I380" s="193"/>
      <c r="J380" s="185"/>
    </row>
    <row r="381" spans="1:10" ht="14.45" customHeight="1">
      <c r="A381" s="193"/>
      <c r="B381" s="193"/>
      <c r="C381" s="193"/>
      <c r="D381" s="193"/>
      <c r="E381" s="193"/>
      <c r="F381" s="187"/>
      <c r="G381" s="193"/>
      <c r="H381" s="193"/>
      <c r="I381" s="193"/>
      <c r="J381" s="185"/>
    </row>
    <row r="382" spans="1:10" ht="14.45" customHeight="1">
      <c r="A382" s="486" t="s">
        <v>392</v>
      </c>
      <c r="B382" s="486"/>
      <c r="C382" s="486"/>
      <c r="D382" s="486"/>
      <c r="E382" s="486"/>
      <c r="F382" s="486"/>
      <c r="G382" s="486"/>
      <c r="H382" s="486"/>
      <c r="I382" s="486"/>
      <c r="J382" s="486"/>
    </row>
    <row r="383" spans="1:10">
      <c r="A383" s="193"/>
      <c r="B383" s="193"/>
      <c r="C383" s="193"/>
      <c r="D383" s="193"/>
      <c r="E383" s="193"/>
      <c r="F383" s="187"/>
      <c r="G383" s="193"/>
      <c r="H383" s="193"/>
      <c r="I383" s="193"/>
      <c r="J383" s="185"/>
    </row>
    <row r="384" spans="1:10">
      <c r="A384" s="193"/>
      <c r="B384" s="193"/>
      <c r="C384" s="193"/>
      <c r="D384" s="193"/>
      <c r="E384" s="193"/>
      <c r="F384" s="187"/>
      <c r="G384" s="193"/>
      <c r="H384" s="193"/>
      <c r="I384" s="193"/>
      <c r="J384" s="185"/>
    </row>
    <row r="385" spans="1:10" ht="14.45" customHeight="1">
      <c r="A385" s="193"/>
      <c r="B385" s="208" t="s">
        <v>121</v>
      </c>
      <c r="C385" s="322"/>
      <c r="D385" s="322"/>
      <c r="E385" s="322"/>
      <c r="F385" s="187"/>
      <c r="G385" s="187"/>
      <c r="H385" s="188"/>
    </row>
    <row r="386" spans="1:10" ht="14.45" customHeight="1">
      <c r="A386" s="204" t="s">
        <v>273</v>
      </c>
      <c r="B386" s="208">
        <v>2</v>
      </c>
      <c r="C386" s="322"/>
      <c r="D386" s="322"/>
      <c r="E386" s="322"/>
      <c r="F386" s="187"/>
      <c r="G386" s="187"/>
      <c r="H386" s="188"/>
    </row>
    <row r="387" spans="1:10" ht="14.45" customHeight="1">
      <c r="A387" s="193"/>
      <c r="B387" s="193"/>
      <c r="C387" s="193"/>
      <c r="D387" s="193"/>
      <c r="E387" s="193"/>
      <c r="F387" s="187"/>
      <c r="G387" s="193"/>
      <c r="H387" s="193"/>
      <c r="I387" s="193"/>
      <c r="J387" s="185"/>
    </row>
    <row r="388" spans="1:10" ht="14.45" customHeight="1">
      <c r="A388" s="193"/>
      <c r="B388" s="193"/>
      <c r="C388" s="193"/>
      <c r="D388" s="193"/>
      <c r="E388" s="193"/>
      <c r="F388" s="187"/>
      <c r="G388" s="193"/>
      <c r="H388" s="193"/>
      <c r="I388" s="193"/>
      <c r="J388" s="185"/>
    </row>
    <row r="389" spans="1:10" ht="14.45" customHeight="1">
      <c r="A389" s="193"/>
      <c r="B389" s="193"/>
      <c r="C389" s="193"/>
      <c r="D389" s="193"/>
      <c r="E389" s="193"/>
      <c r="F389" s="187"/>
      <c r="G389" s="193"/>
      <c r="H389" s="193"/>
      <c r="I389" s="193"/>
      <c r="J389" s="185"/>
    </row>
    <row r="390" spans="1:10" ht="14.45" customHeight="1">
      <c r="A390" s="193"/>
      <c r="B390" s="193"/>
      <c r="C390" s="193"/>
      <c r="D390" s="193"/>
      <c r="E390" s="193"/>
      <c r="F390" s="187"/>
      <c r="G390" s="193"/>
      <c r="H390" s="193"/>
      <c r="I390" s="193"/>
      <c r="J390" s="185"/>
    </row>
    <row r="391" spans="1:10">
      <c r="A391" s="486" t="s">
        <v>391</v>
      </c>
      <c r="B391" s="486"/>
      <c r="C391" s="486"/>
      <c r="D391" s="486"/>
      <c r="E391" s="486"/>
      <c r="F391" s="486"/>
      <c r="G391" s="486"/>
      <c r="H391" s="486"/>
      <c r="I391" s="486"/>
      <c r="J391" s="486"/>
    </row>
    <row r="392" spans="1:10">
      <c r="A392" s="197"/>
      <c r="B392" s="197"/>
      <c r="C392" s="197"/>
      <c r="D392" s="197"/>
      <c r="E392" s="197"/>
      <c r="F392" s="197"/>
      <c r="G392" s="197"/>
      <c r="H392" s="197"/>
      <c r="I392" s="197"/>
      <c r="J392" s="197"/>
    </row>
    <row r="393" spans="1:10" ht="12.75" customHeight="1">
      <c r="A393" s="193"/>
      <c r="B393" s="208" t="s">
        <v>11</v>
      </c>
      <c r="C393" s="322"/>
      <c r="D393" s="322"/>
      <c r="E393" s="322"/>
      <c r="F393" s="187"/>
      <c r="G393" s="187"/>
      <c r="H393" s="188"/>
    </row>
    <row r="394" spans="1:10" ht="31.5" customHeight="1">
      <c r="A394" s="204" t="s">
        <v>393</v>
      </c>
      <c r="B394" s="204">
        <f>38+27.5</f>
        <v>65.5</v>
      </c>
      <c r="C394" s="322"/>
      <c r="D394" s="322"/>
      <c r="E394" s="322"/>
      <c r="F394" s="187"/>
      <c r="G394" s="187"/>
      <c r="H394" s="188"/>
    </row>
    <row r="395" spans="1:10" ht="14.45" customHeight="1">
      <c r="A395" s="204" t="s">
        <v>522</v>
      </c>
      <c r="B395" s="204">
        <f>B223</f>
        <v>38.1</v>
      </c>
      <c r="C395" s="197"/>
      <c r="D395" s="197"/>
      <c r="E395" s="197"/>
      <c r="F395" s="197"/>
      <c r="G395" s="197"/>
      <c r="H395" s="197"/>
      <c r="I395" s="197"/>
      <c r="J395" s="197"/>
    </row>
    <row r="396" spans="1:10" ht="14.45" customHeight="1">
      <c r="A396" s="204" t="s">
        <v>0</v>
      </c>
      <c r="B396" s="208">
        <f>ROUND(SUM(B394:B395),2)</f>
        <v>103.6</v>
      </c>
      <c r="C396" s="197"/>
      <c r="D396" s="197"/>
      <c r="E396" s="197"/>
      <c r="F396" s="197"/>
      <c r="G396" s="197"/>
      <c r="H396" s="197"/>
      <c r="I396" s="197"/>
      <c r="J396" s="197"/>
    </row>
    <row r="397" spans="1:10" ht="14.45" customHeight="1">
      <c r="A397" s="197"/>
      <c r="B397" s="197"/>
      <c r="C397" s="197"/>
      <c r="D397" s="197"/>
      <c r="E397" s="197"/>
      <c r="F397" s="197"/>
      <c r="G397" s="197"/>
      <c r="H397" s="197"/>
      <c r="I397" s="197"/>
      <c r="J397" s="197"/>
    </row>
    <row r="398" spans="1:10" ht="14.45" customHeight="1">
      <c r="A398" s="197"/>
      <c r="B398" s="197"/>
      <c r="C398" s="197"/>
      <c r="D398" s="197"/>
      <c r="E398" s="197"/>
      <c r="F398" s="197"/>
      <c r="G398" s="197"/>
      <c r="H398" s="197"/>
      <c r="I398" s="197"/>
      <c r="J398" s="197"/>
    </row>
    <row r="399" spans="1:10" ht="14.45" customHeight="1">
      <c r="A399" s="197"/>
      <c r="B399" s="197"/>
      <c r="C399" s="197"/>
      <c r="D399" s="197"/>
      <c r="E399" s="197"/>
      <c r="F399" s="197"/>
      <c r="G399" s="197"/>
      <c r="H399" s="197"/>
      <c r="I399" s="197"/>
      <c r="J399" s="197"/>
    </row>
    <row r="400" spans="1:10">
      <c r="A400" s="486" t="s">
        <v>390</v>
      </c>
      <c r="B400" s="486"/>
      <c r="C400" s="486"/>
      <c r="D400" s="486"/>
      <c r="E400" s="486"/>
      <c r="F400" s="486"/>
      <c r="G400" s="486"/>
      <c r="H400" s="486"/>
      <c r="I400" s="486"/>
      <c r="J400" s="486"/>
    </row>
    <row r="401" spans="1:10">
      <c r="A401" s="197"/>
      <c r="B401" s="197"/>
      <c r="C401" s="197"/>
      <c r="D401" s="197"/>
      <c r="E401" s="197"/>
      <c r="F401" s="197"/>
      <c r="G401" s="197"/>
      <c r="H401" s="197"/>
      <c r="I401" s="197"/>
      <c r="J401" s="197"/>
    </row>
    <row r="402" spans="1:10" ht="14.45" customHeight="1">
      <c r="A402" s="193"/>
      <c r="B402" s="208" t="s">
        <v>11</v>
      </c>
      <c r="C402" s="322"/>
      <c r="D402" s="322"/>
      <c r="E402" s="322"/>
      <c r="F402" s="187"/>
      <c r="G402" s="187"/>
      <c r="H402" s="188"/>
    </row>
    <row r="403" spans="1:10" ht="14.45" customHeight="1">
      <c r="A403" s="204" t="s">
        <v>393</v>
      </c>
      <c r="B403" s="196">
        <f>38+27.5</f>
        <v>65.5</v>
      </c>
      <c r="C403" s="322"/>
      <c r="D403" s="322"/>
      <c r="E403" s="322"/>
      <c r="F403" s="187"/>
      <c r="G403" s="187"/>
      <c r="H403" s="188"/>
    </row>
    <row r="404" spans="1:10" ht="14.45" customHeight="1">
      <c r="A404" s="205" t="s">
        <v>522</v>
      </c>
      <c r="B404" s="196">
        <f>B395</f>
        <v>38.1</v>
      </c>
      <c r="C404" s="197"/>
      <c r="D404" s="197"/>
      <c r="E404" s="197"/>
      <c r="F404" s="197"/>
      <c r="G404" s="197"/>
      <c r="H404" s="197"/>
      <c r="I404" s="197"/>
      <c r="J404" s="197"/>
    </row>
    <row r="405" spans="1:10" ht="14.45" customHeight="1">
      <c r="A405" s="205" t="s">
        <v>0</v>
      </c>
      <c r="B405" s="208">
        <f>B403+B404</f>
        <v>103.6</v>
      </c>
      <c r="C405" s="197"/>
      <c r="D405" s="197"/>
      <c r="E405" s="197"/>
      <c r="F405" s="197"/>
      <c r="G405" s="197"/>
      <c r="H405" s="197"/>
      <c r="I405" s="197"/>
      <c r="J405" s="197"/>
    </row>
    <row r="406" spans="1:10" ht="14.45" customHeight="1">
      <c r="A406" s="305"/>
      <c r="B406" s="197"/>
      <c r="C406" s="197"/>
      <c r="D406" s="197"/>
      <c r="E406" s="197"/>
      <c r="F406" s="197"/>
      <c r="G406" s="197"/>
      <c r="H406" s="197"/>
      <c r="I406" s="197"/>
      <c r="J406" s="197"/>
    </row>
    <row r="407" spans="1:10" ht="14.45" customHeight="1">
      <c r="A407" s="197"/>
      <c r="B407" s="197"/>
      <c r="C407" s="197"/>
      <c r="D407" s="197"/>
      <c r="E407" s="197"/>
      <c r="F407" s="197"/>
      <c r="G407" s="197"/>
      <c r="H407" s="197"/>
      <c r="I407" s="197"/>
      <c r="J407" s="197"/>
    </row>
    <row r="408" spans="1:10" ht="14.45" customHeight="1">
      <c r="A408" s="486" t="s">
        <v>389</v>
      </c>
      <c r="B408" s="486"/>
      <c r="C408" s="486"/>
      <c r="D408" s="486"/>
      <c r="E408" s="486"/>
      <c r="F408" s="486"/>
      <c r="G408" s="486"/>
      <c r="H408" s="486"/>
      <c r="I408" s="486"/>
      <c r="J408" s="486"/>
    </row>
    <row r="409" spans="1:10">
      <c r="A409" s="193"/>
      <c r="B409" s="193"/>
      <c r="C409" s="193"/>
      <c r="D409" s="193"/>
      <c r="E409" s="193"/>
      <c r="F409" s="187"/>
      <c r="G409" s="193"/>
      <c r="H409" s="193"/>
      <c r="I409" s="193"/>
      <c r="J409" s="185"/>
    </row>
    <row r="410" spans="1:10">
      <c r="A410" s="193"/>
      <c r="B410" s="193"/>
      <c r="C410" s="193"/>
      <c r="D410" s="193"/>
      <c r="E410" s="193"/>
      <c r="F410" s="187"/>
      <c r="G410" s="193"/>
      <c r="H410" s="193"/>
      <c r="I410" s="193"/>
      <c r="J410" s="185"/>
    </row>
    <row r="411" spans="1:10">
      <c r="A411" s="193"/>
      <c r="B411" s="208" t="s">
        <v>11</v>
      </c>
      <c r="C411" s="322"/>
      <c r="D411" s="322"/>
      <c r="E411" s="322"/>
      <c r="F411" s="187"/>
      <c r="G411" s="187"/>
      <c r="H411" s="188"/>
    </row>
    <row r="412" spans="1:10" ht="26.45" customHeight="1">
      <c r="A412" s="204" t="s">
        <v>393</v>
      </c>
      <c r="B412" s="181">
        <f>2*(B321+B322)</f>
        <v>69.3</v>
      </c>
      <c r="C412" s="322"/>
      <c r="D412" s="322"/>
      <c r="E412" s="322"/>
      <c r="F412" s="187"/>
      <c r="G412" s="187"/>
      <c r="H412" s="188"/>
    </row>
    <row r="413" spans="1:10" ht="26.45" customHeight="1">
      <c r="A413" s="204" t="s">
        <v>522</v>
      </c>
      <c r="B413" s="204">
        <f>12.7+9.4</f>
        <v>22.1</v>
      </c>
      <c r="C413" s="322"/>
      <c r="D413" s="322"/>
      <c r="E413" s="322"/>
      <c r="F413" s="187"/>
      <c r="G413" s="187"/>
      <c r="H413" s="188"/>
    </row>
    <row r="414" spans="1:10" ht="26.45" customHeight="1">
      <c r="A414" s="204" t="s">
        <v>0</v>
      </c>
      <c r="B414" s="208">
        <f>ROUND(SUM(B412:B413),2)</f>
        <v>91.4</v>
      </c>
      <c r="C414" s="322"/>
      <c r="D414" s="322"/>
      <c r="E414" s="322"/>
      <c r="F414" s="187"/>
      <c r="G414" s="187"/>
      <c r="H414" s="188"/>
    </row>
    <row r="415" spans="1:10" ht="26.45" customHeight="1">
      <c r="A415" s="305"/>
      <c r="B415" s="187"/>
      <c r="C415" s="322"/>
      <c r="D415" s="322"/>
      <c r="E415" s="322"/>
      <c r="F415" s="187"/>
      <c r="G415" s="187"/>
      <c r="H415" s="188"/>
    </row>
    <row r="416" spans="1:10" ht="26.45" customHeight="1">
      <c r="A416" s="486" t="s">
        <v>530</v>
      </c>
      <c r="B416" s="486"/>
      <c r="C416" s="486"/>
      <c r="D416" s="486"/>
      <c r="E416" s="486"/>
      <c r="F416" s="486"/>
      <c r="G416" s="486"/>
      <c r="H416" s="486"/>
      <c r="I416" s="486"/>
      <c r="J416" s="486"/>
    </row>
    <row r="417" spans="1:10" ht="26.45" customHeight="1">
      <c r="A417" s="305"/>
      <c r="B417" s="187"/>
      <c r="C417" s="322"/>
      <c r="D417" s="322"/>
      <c r="E417" s="322"/>
      <c r="F417" s="187"/>
      <c r="G417" s="187"/>
      <c r="H417" s="188"/>
    </row>
    <row r="418" spans="1:10" ht="26.45" customHeight="1">
      <c r="A418" s="305"/>
      <c r="B418" s="187"/>
      <c r="C418" s="322"/>
      <c r="D418" s="322"/>
      <c r="E418" s="29"/>
      <c r="F418" s="29"/>
      <c r="G418" s="187"/>
      <c r="H418" s="188"/>
    </row>
    <row r="419" spans="1:10" ht="26.45" customHeight="1">
      <c r="A419" s="193"/>
      <c r="B419" s="204" t="s">
        <v>83</v>
      </c>
      <c r="C419" s="322"/>
      <c r="D419" s="204" t="s">
        <v>270</v>
      </c>
      <c r="E419" s="322"/>
      <c r="F419" s="208" t="s">
        <v>11</v>
      </c>
      <c r="G419" s="187"/>
      <c r="H419" s="188"/>
    </row>
    <row r="420" spans="1:10" ht="26.45" customHeight="1">
      <c r="A420" s="204" t="s">
        <v>522</v>
      </c>
      <c r="B420" s="181">
        <v>1.5</v>
      </c>
      <c r="C420" s="181" t="s">
        <v>51</v>
      </c>
      <c r="D420" s="181">
        <f>26.05+14.14</f>
        <v>40.19</v>
      </c>
      <c r="E420" s="181" t="s">
        <v>53</v>
      </c>
      <c r="F420" s="181">
        <f>ROUND(B420*D420,1)</f>
        <v>60.3</v>
      </c>
      <c r="G420" s="187"/>
      <c r="H420" s="188"/>
    </row>
    <row r="421" spans="1:10" ht="26.45" customHeight="1">
      <c r="A421" s="193"/>
      <c r="B421" s="187"/>
      <c r="C421" s="322"/>
      <c r="D421" s="322"/>
      <c r="E421" s="322"/>
      <c r="F421" s="187"/>
      <c r="G421" s="187"/>
      <c r="H421" s="188"/>
    </row>
    <row r="422" spans="1:10" ht="14.45" customHeight="1">
      <c r="A422" s="486" t="s">
        <v>552</v>
      </c>
      <c r="B422" s="486"/>
      <c r="C422" s="486"/>
      <c r="D422" s="486"/>
      <c r="E422" s="486"/>
      <c r="F422" s="486"/>
      <c r="G422" s="486"/>
      <c r="H422" s="486"/>
      <c r="I422" s="486"/>
      <c r="J422" s="486"/>
    </row>
    <row r="423" spans="1:10" ht="14.45" customHeight="1">
      <c r="A423" s="187"/>
      <c r="B423" s="187"/>
      <c r="C423" s="187"/>
      <c r="D423" s="187"/>
      <c r="E423" s="187"/>
      <c r="F423" s="187"/>
      <c r="G423" s="187"/>
      <c r="H423" s="187"/>
      <c r="I423" s="187"/>
      <c r="J423" s="187"/>
    </row>
    <row r="424" spans="1:10" ht="21.75" customHeight="1">
      <c r="A424" s="500" t="s">
        <v>261</v>
      </c>
      <c r="B424" s="500"/>
      <c r="C424" s="500"/>
      <c r="D424" s="500"/>
      <c r="E424" s="500"/>
      <c r="F424" s="500"/>
      <c r="G424" s="500"/>
      <c r="H424" s="500"/>
      <c r="I424" s="500"/>
      <c r="J424" s="500"/>
    </row>
    <row r="425" spans="1:10" ht="14.45" customHeight="1">
      <c r="A425" s="187"/>
      <c r="B425" s="187"/>
      <c r="C425" s="187"/>
      <c r="D425" s="187"/>
      <c r="E425" s="187"/>
      <c r="F425" s="187"/>
      <c r="G425" s="187"/>
      <c r="H425" s="187"/>
      <c r="I425" s="187"/>
      <c r="J425" s="187"/>
    </row>
    <row r="426" spans="1:10" ht="14.45" customHeight="1">
      <c r="A426" s="187"/>
      <c r="B426" s="204" t="s">
        <v>283</v>
      </c>
      <c r="C426" s="193"/>
      <c r="D426" s="204" t="s">
        <v>284</v>
      </c>
      <c r="E426" s="193"/>
      <c r="F426" s="207" t="s">
        <v>11</v>
      </c>
      <c r="G426" s="187"/>
      <c r="H426" s="187"/>
      <c r="I426" s="187"/>
      <c r="J426" s="187"/>
    </row>
    <row r="427" spans="1:10" ht="14.45" customHeight="1">
      <c r="A427" s="193"/>
      <c r="B427" s="204">
        <v>47</v>
      </c>
      <c r="C427" s="292" t="s">
        <v>123</v>
      </c>
      <c r="D427" s="204">
        <v>3.5000000000000003E-2</v>
      </c>
      <c r="E427" s="204" t="s">
        <v>53</v>
      </c>
      <c r="F427" s="181">
        <f>ROUND(B427*D427,2)</f>
        <v>1.65</v>
      </c>
      <c r="G427" s="193"/>
      <c r="H427" s="193"/>
      <c r="I427" s="193"/>
      <c r="J427" s="185"/>
    </row>
    <row r="428" spans="1:10" ht="14.45" customHeight="1">
      <c r="A428" s="193"/>
      <c r="B428" s="193"/>
      <c r="C428" s="193"/>
      <c r="D428" s="193"/>
      <c r="E428" s="193"/>
      <c r="F428" s="193"/>
      <c r="G428" s="193"/>
      <c r="H428" s="193"/>
      <c r="I428" s="193"/>
      <c r="J428" s="185"/>
    </row>
    <row r="429" spans="1:10" ht="14.45" customHeight="1">
      <c r="A429" s="193"/>
      <c r="B429" s="193"/>
      <c r="C429" s="193"/>
      <c r="D429" s="193"/>
      <c r="E429" s="193"/>
      <c r="F429" s="193"/>
      <c r="G429" s="193"/>
      <c r="H429" s="193"/>
      <c r="I429" s="193"/>
      <c r="J429" s="185"/>
    </row>
    <row r="430" spans="1:10" ht="14.45" customHeight="1">
      <c r="A430" s="486" t="s">
        <v>553</v>
      </c>
      <c r="B430" s="486"/>
      <c r="C430" s="486"/>
      <c r="D430" s="486"/>
      <c r="E430" s="486"/>
      <c r="F430" s="486"/>
      <c r="G430" s="486"/>
      <c r="H430" s="486"/>
      <c r="I430" s="486"/>
      <c r="J430" s="486"/>
    </row>
    <row r="431" spans="1:10" ht="14.45" customHeight="1">
      <c r="A431" s="187"/>
      <c r="B431" s="187"/>
      <c r="C431" s="187"/>
      <c r="D431" s="187"/>
      <c r="E431" s="187"/>
      <c r="F431" s="187"/>
      <c r="G431" s="187"/>
      <c r="H431" s="187"/>
      <c r="I431" s="187"/>
      <c r="J431" s="187"/>
    </row>
    <row r="432" spans="1:10" ht="14.45" customHeight="1">
      <c r="A432" s="491" t="s">
        <v>263</v>
      </c>
      <c r="B432" s="491"/>
      <c r="C432" s="491"/>
      <c r="D432" s="491"/>
      <c r="E432" s="491"/>
      <c r="F432" s="491"/>
      <c r="G432" s="491"/>
      <c r="H432" s="491"/>
      <c r="I432" s="491"/>
      <c r="J432" s="491"/>
    </row>
    <row r="433" spans="1:10" ht="14.45" customHeight="1"/>
    <row r="434" spans="1:10" ht="14.45" customHeight="1"/>
    <row r="435" spans="1:10" ht="14.45" customHeight="1">
      <c r="A435" s="187"/>
      <c r="B435" s="187"/>
      <c r="C435" s="207" t="s">
        <v>11</v>
      </c>
    </row>
    <row r="436" spans="1:10" ht="14.45" customHeight="1">
      <c r="A436" s="505" t="s">
        <v>558</v>
      </c>
      <c r="B436" s="505"/>
      <c r="C436" s="204">
        <f>B427</f>
        <v>47</v>
      </c>
    </row>
    <row r="437" spans="1:10" ht="14.45" customHeight="1">
      <c r="A437" s="505" t="s">
        <v>126</v>
      </c>
      <c r="B437" s="505"/>
      <c r="C437" s="204">
        <f>B109</f>
        <v>30</v>
      </c>
    </row>
    <row r="438" spans="1:10" ht="14.45" customHeight="1">
      <c r="A438" s="499" t="s">
        <v>0</v>
      </c>
      <c r="B438" s="499"/>
      <c r="C438" s="208">
        <f>SUM(C436:C437)</f>
        <v>77</v>
      </c>
    </row>
    <row r="439" spans="1:10" ht="14.45" customHeight="1"/>
    <row r="440" spans="1:10" ht="14.45" customHeight="1">
      <c r="A440" s="486" t="s">
        <v>585</v>
      </c>
      <c r="B440" s="486"/>
      <c r="C440" s="486"/>
      <c r="D440" s="486"/>
      <c r="E440" s="486"/>
      <c r="F440" s="486"/>
      <c r="G440" s="486"/>
      <c r="H440" s="486"/>
      <c r="I440" s="486"/>
      <c r="J440" s="486"/>
    </row>
    <row r="441" spans="1:10" ht="14.45" customHeight="1"/>
    <row r="442" spans="1:10" ht="14.45" customHeight="1"/>
    <row r="443" spans="1:10" ht="14.45" customHeight="1"/>
    <row r="444" spans="1:10" ht="14.45" customHeight="1"/>
    <row r="445" spans="1:10" ht="14.45" customHeight="1"/>
    <row r="446" spans="1:10" ht="14.45" customHeight="1"/>
    <row r="447" spans="1:10" ht="14.45" customHeight="1"/>
    <row r="448" spans="1:10" ht="14.45" customHeight="1"/>
    <row r="449" spans="1:12" ht="14.45" customHeight="1"/>
    <row r="450" spans="1:12" ht="14.45" customHeight="1"/>
    <row r="451" spans="1:12" ht="14.45" customHeight="1"/>
    <row r="452" spans="1:12" ht="14.45" customHeight="1"/>
    <row r="453" spans="1:12" ht="14.45" customHeight="1"/>
    <row r="454" spans="1:12" ht="14.45" customHeight="1"/>
    <row r="455" spans="1:12" ht="14.45" customHeight="1"/>
    <row r="456" spans="1:12" ht="14.45" customHeight="1"/>
    <row r="457" spans="1:12" ht="14.45" customHeight="1"/>
    <row r="458" spans="1:12" ht="14.45" customHeight="1">
      <c r="A458" s="29"/>
      <c r="B458" s="29"/>
    </row>
    <row r="459" spans="1:12" ht="14.45" customHeight="1">
      <c r="A459" s="29"/>
      <c r="B459" s="29"/>
    </row>
    <row r="460" spans="1:12" ht="14.45" customHeight="1"/>
    <row r="461" spans="1:12" ht="14.45" customHeight="1">
      <c r="A461" s="491" t="s">
        <v>567</v>
      </c>
      <c r="B461" s="491"/>
      <c r="C461" s="491"/>
      <c r="D461" s="491"/>
      <c r="E461" s="491"/>
      <c r="F461" s="491"/>
      <c r="G461" s="491"/>
      <c r="H461" s="491"/>
      <c r="I461" s="491"/>
      <c r="J461" s="491"/>
    </row>
    <row r="462" spans="1:12" ht="14.45" customHeight="1">
      <c r="A462" s="488" t="s">
        <v>559</v>
      </c>
      <c r="B462" s="489"/>
      <c r="C462" s="489"/>
      <c r="D462" s="489"/>
      <c r="E462" s="489"/>
      <c r="F462" s="489"/>
      <c r="G462" s="489"/>
      <c r="H462" s="489"/>
      <c r="I462" s="489"/>
    </row>
    <row r="463" spans="1:12" ht="14.45" customHeight="1">
      <c r="A463" s="323" t="s">
        <v>565</v>
      </c>
      <c r="C463" s="181" t="s">
        <v>561</v>
      </c>
      <c r="E463" s="181" t="s">
        <v>562</v>
      </c>
      <c r="G463" s="181" t="s">
        <v>273</v>
      </c>
      <c r="I463" s="181" t="s">
        <v>563</v>
      </c>
    </row>
    <row r="464" spans="1:12" ht="17.25" customHeight="1">
      <c r="A464" s="181">
        <f>0.6+0.6+2</f>
        <v>3.2</v>
      </c>
      <c r="B464" s="181" t="s">
        <v>51</v>
      </c>
      <c r="C464" s="181">
        <v>0.1</v>
      </c>
      <c r="D464" s="181" t="s">
        <v>51</v>
      </c>
      <c r="E464" s="286">
        <v>0.1</v>
      </c>
      <c r="F464" s="181" t="s">
        <v>53</v>
      </c>
      <c r="G464" s="313">
        <v>2</v>
      </c>
      <c r="H464" s="181" t="s">
        <v>51</v>
      </c>
      <c r="I464" s="204">
        <f>PRODUCT(A464,C464,E464,G464)</f>
        <v>6.4000000000000015E-2</v>
      </c>
      <c r="J464" s="187"/>
      <c r="L464" s="170"/>
    </row>
    <row r="465" spans="1:12" ht="18" customHeight="1">
      <c r="A465" s="193"/>
      <c r="B465" s="193"/>
      <c r="C465" s="193"/>
      <c r="D465" s="193"/>
      <c r="E465" s="29"/>
      <c r="F465" s="29"/>
      <c r="G465" s="29"/>
      <c r="H465" s="193"/>
      <c r="I465" s="193"/>
      <c r="J465" s="187"/>
      <c r="L465" s="170" t="s">
        <v>295</v>
      </c>
    </row>
    <row r="466" spans="1:12" ht="18" customHeight="1">
      <c r="B466" s="193"/>
      <c r="C466" s="193"/>
      <c r="D466" s="204"/>
      <c r="E466" s="29"/>
      <c r="F466" s="29"/>
      <c r="G466" s="29"/>
      <c r="H466" s="193"/>
      <c r="I466" s="193"/>
      <c r="J466" s="187"/>
      <c r="L466" s="170"/>
    </row>
    <row r="467" spans="1:12">
      <c r="A467" s="490" t="s">
        <v>564</v>
      </c>
      <c r="B467" s="490"/>
      <c r="C467" s="490"/>
      <c r="D467" s="490"/>
      <c r="E467" s="490"/>
      <c r="F467" s="490"/>
      <c r="G467" s="490"/>
      <c r="H467" s="490"/>
      <c r="I467" s="490"/>
      <c r="J467" s="185"/>
    </row>
    <row r="468" spans="1:12">
      <c r="A468" s="181" t="s">
        <v>560</v>
      </c>
      <c r="C468" s="181" t="s">
        <v>561</v>
      </c>
      <c r="E468" s="181" t="s">
        <v>562</v>
      </c>
      <c r="G468" s="181" t="s">
        <v>273</v>
      </c>
      <c r="I468" s="181" t="s">
        <v>563</v>
      </c>
      <c r="J468" s="185"/>
    </row>
    <row r="469" spans="1:12">
      <c r="A469" s="286">
        <f>0.3+0.3+2</f>
        <v>2.6</v>
      </c>
      <c r="B469" s="181" t="s">
        <v>51</v>
      </c>
      <c r="C469" s="324">
        <v>0.1</v>
      </c>
      <c r="D469" s="181" t="s">
        <v>51</v>
      </c>
      <c r="E469" s="324">
        <v>0.1</v>
      </c>
      <c r="F469" s="181" t="s">
        <v>53</v>
      </c>
      <c r="G469" s="325">
        <v>2</v>
      </c>
      <c r="H469" s="181" t="s">
        <v>51</v>
      </c>
      <c r="I469" s="293">
        <f>PRODUCT(A469,C469,E469,G469)</f>
        <v>5.2000000000000005E-2</v>
      </c>
      <c r="J469" s="185"/>
    </row>
    <row r="470" spans="1:12">
      <c r="G470" s="326"/>
      <c r="I470" s="193"/>
      <c r="J470" s="185"/>
    </row>
    <row r="471" spans="1:12">
      <c r="A471" s="491" t="s">
        <v>566</v>
      </c>
      <c r="B471" s="491"/>
      <c r="C471" s="491"/>
      <c r="D471" s="491"/>
      <c r="E471" s="491"/>
      <c r="F471" s="491"/>
      <c r="G471" s="491"/>
      <c r="H471" s="491"/>
      <c r="I471" s="491"/>
      <c r="J471" s="185"/>
    </row>
    <row r="472" spans="1:12" ht="14.45" customHeight="1">
      <c r="A472" s="490" t="s">
        <v>559</v>
      </c>
      <c r="B472" s="490"/>
      <c r="C472" s="490"/>
      <c r="D472" s="490"/>
      <c r="E472" s="490"/>
      <c r="F472" s="490"/>
      <c r="G472" s="490"/>
      <c r="H472" s="490"/>
      <c r="I472" s="490"/>
    </row>
    <row r="473" spans="1:12" ht="14.45" customHeight="1">
      <c r="A473" s="181" t="s">
        <v>565</v>
      </c>
      <c r="C473" s="181" t="s">
        <v>561</v>
      </c>
      <c r="E473" s="181" t="s">
        <v>562</v>
      </c>
      <c r="G473" s="181" t="s">
        <v>273</v>
      </c>
      <c r="I473" s="181" t="s">
        <v>563</v>
      </c>
    </row>
    <row r="474" spans="1:12" ht="17.25" customHeight="1">
      <c r="A474" s="286">
        <f>0.9+0.2+0.2</f>
        <v>1.3</v>
      </c>
      <c r="B474" s="181" t="s">
        <v>51</v>
      </c>
      <c r="C474" s="324">
        <v>0.1</v>
      </c>
      <c r="D474" s="181" t="s">
        <v>51</v>
      </c>
      <c r="E474" s="324">
        <v>0.1</v>
      </c>
      <c r="F474" s="181" t="s">
        <v>53</v>
      </c>
      <c r="G474" s="325">
        <v>6</v>
      </c>
      <c r="H474" s="181" t="s">
        <v>51</v>
      </c>
      <c r="I474" s="293">
        <f>PRODUCT(A474,C474,E474,G474)</f>
        <v>7.8000000000000014E-2</v>
      </c>
      <c r="J474" s="187"/>
      <c r="L474" s="170"/>
    </row>
    <row r="475" spans="1:12">
      <c r="G475" s="326"/>
      <c r="I475" s="193"/>
      <c r="J475" s="185"/>
    </row>
    <row r="476" spans="1:12">
      <c r="G476" s="326"/>
      <c r="I476" s="193"/>
      <c r="J476" s="185"/>
    </row>
    <row r="477" spans="1:12">
      <c r="G477" s="326"/>
      <c r="I477" s="193"/>
      <c r="J477" s="185"/>
    </row>
    <row r="478" spans="1:12">
      <c r="G478" s="326"/>
      <c r="I478" s="206" t="s">
        <v>563</v>
      </c>
      <c r="J478" s="185"/>
    </row>
    <row r="479" spans="1:12">
      <c r="A479" s="193"/>
      <c r="B479" s="193"/>
      <c r="C479" s="193"/>
      <c r="D479" s="193"/>
      <c r="E479" s="193"/>
      <c r="F479" s="193"/>
      <c r="G479" s="193"/>
      <c r="H479" s="204" t="s">
        <v>0</v>
      </c>
      <c r="I479" s="208">
        <f>ROUND(SUM(I464,I469,I474),2)</f>
        <v>0.19</v>
      </c>
    </row>
    <row r="480" spans="1:12">
      <c r="A480" s="193"/>
      <c r="B480" s="193"/>
      <c r="C480" s="193"/>
      <c r="D480" s="193"/>
      <c r="E480" s="193"/>
      <c r="F480" s="193"/>
      <c r="G480" s="193"/>
      <c r="H480" s="193"/>
      <c r="I480" s="187"/>
    </row>
    <row r="481" spans="1:10">
      <c r="A481" s="486" t="s">
        <v>586</v>
      </c>
      <c r="B481" s="486"/>
      <c r="C481" s="486"/>
      <c r="D481" s="486"/>
      <c r="E481" s="486"/>
      <c r="F481" s="486"/>
      <c r="G481" s="486"/>
      <c r="H481" s="486"/>
      <c r="I481" s="486"/>
      <c r="J481" s="486"/>
    </row>
    <row r="482" spans="1:10">
      <c r="A482" s="193"/>
      <c r="B482" s="193"/>
      <c r="C482" s="193"/>
      <c r="D482" s="193"/>
      <c r="E482" s="193"/>
      <c r="F482" s="193"/>
      <c r="G482" s="193"/>
      <c r="H482" s="193"/>
      <c r="I482" s="187"/>
    </row>
    <row r="483" spans="1:10">
      <c r="A483" s="193"/>
      <c r="B483" s="193"/>
      <c r="C483" s="193"/>
      <c r="D483" s="193"/>
      <c r="E483" s="193"/>
      <c r="F483" s="193"/>
      <c r="G483" s="193"/>
      <c r="H483" s="193"/>
      <c r="I483" s="187"/>
    </row>
    <row r="484" spans="1:10">
      <c r="A484" s="193"/>
      <c r="B484" s="193"/>
      <c r="C484" s="193"/>
      <c r="D484" s="193"/>
      <c r="E484" s="193"/>
      <c r="F484" s="193"/>
      <c r="G484" s="193"/>
      <c r="H484" s="193"/>
      <c r="I484" s="187"/>
    </row>
    <row r="485" spans="1:10">
      <c r="A485" s="193"/>
      <c r="B485" s="193"/>
      <c r="C485" s="29"/>
      <c r="D485" s="29"/>
      <c r="E485" s="193"/>
      <c r="F485" s="193"/>
      <c r="G485" s="193"/>
      <c r="H485" s="193"/>
      <c r="I485" s="207" t="s">
        <v>11</v>
      </c>
    </row>
    <row r="486" spans="1:10">
      <c r="A486" s="193"/>
      <c r="B486" s="193"/>
      <c r="C486" s="29"/>
      <c r="D486" s="29"/>
      <c r="E486" s="193"/>
      <c r="F486" s="193"/>
      <c r="G486" s="193"/>
      <c r="H486" s="204" t="s">
        <v>273</v>
      </c>
      <c r="I486" s="181">
        <f>7.1*2*1.5</f>
        <v>21.299999999999997</v>
      </c>
    </row>
    <row r="487" spans="1:10" ht="26.45" customHeight="1"/>
    <row r="488" spans="1:10" ht="26.45" customHeight="1">
      <c r="A488" s="487" t="s">
        <v>132</v>
      </c>
      <c r="B488" s="487"/>
      <c r="C488" s="487"/>
      <c r="D488" s="487"/>
      <c r="E488" s="487"/>
      <c r="F488" s="487"/>
      <c r="G488" s="487"/>
      <c r="H488" s="487"/>
      <c r="I488" s="487"/>
      <c r="J488" s="487"/>
    </row>
    <row r="489" spans="1:10" ht="26.45" customHeight="1">
      <c r="A489" s="322"/>
      <c r="B489" s="322"/>
      <c r="C489" s="322"/>
      <c r="D489" s="322"/>
      <c r="E489" s="322"/>
      <c r="F489" s="322"/>
      <c r="G489" s="327"/>
    </row>
    <row r="490" spans="1:10" ht="19.5" customHeight="1">
      <c r="A490" s="486" t="s">
        <v>285</v>
      </c>
      <c r="B490" s="486"/>
      <c r="C490" s="486"/>
      <c r="D490" s="486"/>
      <c r="E490" s="486"/>
      <c r="F490" s="486"/>
      <c r="G490" s="486"/>
      <c r="H490" s="486"/>
      <c r="I490" s="486"/>
      <c r="J490" s="486"/>
    </row>
    <row r="491" spans="1:10" ht="20.45" customHeight="1">
      <c r="A491" s="322"/>
      <c r="B491" s="322"/>
      <c r="C491" s="322"/>
      <c r="D491" s="322"/>
      <c r="E491" s="322"/>
      <c r="F491" s="322"/>
    </row>
    <row r="492" spans="1:10" ht="15.6" customHeight="1">
      <c r="A492" s="181" t="s">
        <v>78</v>
      </c>
      <c r="B492" s="328">
        <v>0.3</v>
      </c>
      <c r="D492" s="322"/>
      <c r="E492" s="322"/>
      <c r="F492" s="322"/>
      <c r="G492" s="327"/>
    </row>
    <row r="493" spans="1:10" ht="15" customHeight="1">
      <c r="A493" s="181" t="s">
        <v>92</v>
      </c>
      <c r="B493" s="181">
        <v>1.0109999999999999</v>
      </c>
      <c r="D493" s="322"/>
      <c r="E493" s="322"/>
      <c r="F493" s="322"/>
      <c r="G493" s="327"/>
    </row>
    <row r="494" spans="1:10" ht="15" customHeight="1">
      <c r="A494" s="322"/>
      <c r="B494" s="322"/>
      <c r="C494" s="322"/>
      <c r="D494" s="181" t="s">
        <v>11</v>
      </c>
      <c r="E494" s="322"/>
      <c r="F494" s="322"/>
      <c r="G494" s="327"/>
    </row>
    <row r="495" spans="1:10" ht="15" customHeight="1">
      <c r="A495" s="322"/>
      <c r="B495" s="495" t="s">
        <v>105</v>
      </c>
      <c r="C495" s="496"/>
      <c r="D495" s="329">
        <v>68</v>
      </c>
      <c r="E495" s="322"/>
      <c r="F495" s="322"/>
      <c r="G495" s="327"/>
    </row>
    <row r="496" spans="1:10" ht="15" customHeight="1">
      <c r="A496" s="322"/>
      <c r="B496" s="495" t="s">
        <v>102</v>
      </c>
      <c r="C496" s="496"/>
      <c r="D496" s="329">
        <v>160</v>
      </c>
      <c r="E496" s="322"/>
      <c r="F496" s="322"/>
      <c r="G496" s="327"/>
    </row>
    <row r="497" spans="1:10" ht="15" customHeight="1">
      <c r="A497" s="322"/>
      <c r="B497" s="493" t="s">
        <v>313</v>
      </c>
      <c r="C497" s="494"/>
      <c r="D497" s="329">
        <v>47</v>
      </c>
      <c r="E497" s="322"/>
      <c r="F497" s="322"/>
      <c r="G497" s="327"/>
    </row>
    <row r="498" spans="1:10">
      <c r="A498" s="322"/>
      <c r="B498" s="493" t="s">
        <v>378</v>
      </c>
      <c r="C498" s="494"/>
      <c r="D498" s="329">
        <v>38</v>
      </c>
      <c r="E498" s="322"/>
      <c r="F498" s="322"/>
      <c r="G498" s="327"/>
    </row>
    <row r="499" spans="1:10">
      <c r="A499" s="322"/>
      <c r="B499" s="497" t="s">
        <v>522</v>
      </c>
      <c r="C499" s="498"/>
      <c r="D499" s="329">
        <f>B263</f>
        <v>46.7</v>
      </c>
      <c r="E499" s="322"/>
      <c r="F499" s="322"/>
      <c r="G499" s="327"/>
    </row>
    <row r="500" spans="1:10">
      <c r="A500" s="322"/>
      <c r="B500" s="330" t="s">
        <v>569</v>
      </c>
      <c r="C500" s="331"/>
      <c r="D500" s="329">
        <f>1.7*9.95</f>
        <v>16.914999999999999</v>
      </c>
      <c r="F500" s="322"/>
      <c r="G500" s="327"/>
    </row>
    <row r="501" spans="1:10">
      <c r="A501" s="322"/>
      <c r="B501" s="414" t="s">
        <v>0</v>
      </c>
      <c r="C501" s="416"/>
      <c r="D501" s="230">
        <f>SUM(D495:D500)</f>
        <v>376.61500000000001</v>
      </c>
      <c r="E501" s="322"/>
      <c r="F501" s="322"/>
      <c r="G501" s="327"/>
    </row>
    <row r="502" spans="1:10">
      <c r="A502" s="322"/>
      <c r="B502" s="181" t="s">
        <v>92</v>
      </c>
      <c r="C502" s="506" t="s">
        <v>288</v>
      </c>
      <c r="D502" s="506"/>
      <c r="E502" s="322"/>
      <c r="F502" s="322"/>
      <c r="G502" s="327"/>
    </row>
    <row r="503" spans="1:10">
      <c r="A503" s="322"/>
      <c r="B503" s="181">
        <v>1.044</v>
      </c>
      <c r="C503" s="506">
        <f>ROUND(D501*B503,2)</f>
        <v>393.19</v>
      </c>
      <c r="D503" s="506"/>
      <c r="E503" s="322"/>
      <c r="F503" s="322"/>
      <c r="G503" s="327"/>
    </row>
    <row r="504" spans="1:10">
      <c r="A504" s="322"/>
      <c r="D504" s="322"/>
      <c r="E504" s="322"/>
      <c r="F504" s="322"/>
      <c r="G504" s="327"/>
    </row>
    <row r="505" spans="1:10">
      <c r="A505" s="322"/>
      <c r="D505" s="322"/>
      <c r="E505" s="322"/>
      <c r="F505" s="322"/>
      <c r="G505" s="327"/>
    </row>
    <row r="506" spans="1:10">
      <c r="A506" s="322"/>
      <c r="D506" s="322"/>
      <c r="E506" s="322"/>
      <c r="F506" s="322"/>
      <c r="G506" s="327"/>
    </row>
    <row r="507" spans="1:10" ht="15" customHeight="1">
      <c r="A507" s="322"/>
      <c r="D507" s="322"/>
      <c r="E507" s="322"/>
      <c r="F507" s="322"/>
      <c r="G507" s="327"/>
    </row>
    <row r="508" spans="1:10">
      <c r="A508" s="322"/>
      <c r="D508" s="322"/>
      <c r="E508" s="322"/>
      <c r="F508" s="322"/>
      <c r="G508" s="327"/>
    </row>
    <row r="509" spans="1:10">
      <c r="A509" s="322"/>
      <c r="D509" s="322"/>
      <c r="E509" s="322"/>
      <c r="F509" s="322"/>
      <c r="G509" s="327"/>
    </row>
    <row r="510" spans="1:10">
      <c r="A510" s="322"/>
      <c r="B510" s="322"/>
      <c r="C510" s="322"/>
      <c r="D510" s="322"/>
      <c r="E510" s="322"/>
      <c r="F510" s="322"/>
      <c r="G510" s="327"/>
    </row>
    <row r="511" spans="1:10">
      <c r="A511" s="486" t="s">
        <v>287</v>
      </c>
      <c r="B511" s="486"/>
      <c r="C511" s="486"/>
      <c r="D511" s="486"/>
      <c r="E511" s="486"/>
      <c r="F511" s="486"/>
      <c r="G511" s="486"/>
      <c r="H511" s="486"/>
      <c r="I511" s="486"/>
      <c r="J511" s="486"/>
    </row>
    <row r="512" spans="1:10">
      <c r="A512" s="322"/>
      <c r="B512" s="322"/>
      <c r="C512" s="322"/>
      <c r="D512" s="322"/>
      <c r="E512" s="322"/>
      <c r="F512" s="322"/>
      <c r="G512" s="322"/>
      <c r="H512" s="322"/>
      <c r="I512" s="322"/>
      <c r="J512" s="322"/>
    </row>
    <row r="513" spans="1:10">
      <c r="A513" s="322"/>
      <c r="B513" s="322"/>
      <c r="C513" s="322"/>
      <c r="D513" s="322"/>
      <c r="E513" s="322"/>
      <c r="F513" s="322"/>
      <c r="G513" s="322"/>
      <c r="H513" s="322"/>
      <c r="I513" s="322"/>
      <c r="J513" s="322"/>
    </row>
    <row r="514" spans="1:10">
      <c r="A514" s="322"/>
      <c r="B514" s="322"/>
      <c r="C514" s="322"/>
      <c r="D514" s="181" t="s">
        <v>11</v>
      </c>
      <c r="E514" s="322"/>
      <c r="F514" s="322"/>
      <c r="G514" s="322"/>
      <c r="H514" s="322"/>
      <c r="I514" s="322"/>
      <c r="J514" s="322"/>
    </row>
    <row r="515" spans="1:10">
      <c r="A515" s="322"/>
      <c r="B515" s="510" t="s">
        <v>126</v>
      </c>
      <c r="C515" s="510"/>
      <c r="D515" s="329">
        <f>D495</f>
        <v>68</v>
      </c>
      <c r="E515" s="322"/>
      <c r="F515" s="322"/>
      <c r="G515" s="322"/>
      <c r="H515" s="322"/>
      <c r="I515" s="322"/>
      <c r="J515" s="322"/>
    </row>
    <row r="516" spans="1:10">
      <c r="A516" s="322"/>
      <c r="B516" s="510" t="s">
        <v>102</v>
      </c>
      <c r="C516" s="510"/>
      <c r="D516" s="329">
        <f t="shared" ref="D516:D518" si="4">D496</f>
        <v>160</v>
      </c>
      <c r="E516" s="322"/>
      <c r="F516" s="322"/>
      <c r="G516" s="322"/>
      <c r="H516" s="322"/>
      <c r="I516" s="322"/>
      <c r="J516" s="322"/>
    </row>
    <row r="517" spans="1:10">
      <c r="A517" s="322"/>
      <c r="B517" s="493" t="s">
        <v>313</v>
      </c>
      <c r="C517" s="494"/>
      <c r="D517" s="329">
        <f t="shared" si="4"/>
        <v>47</v>
      </c>
      <c r="E517" s="322"/>
      <c r="F517" s="322"/>
      <c r="G517" s="322"/>
      <c r="H517" s="322"/>
      <c r="I517" s="322"/>
      <c r="J517" s="322"/>
    </row>
    <row r="518" spans="1:10">
      <c r="A518" s="322"/>
      <c r="B518" s="493" t="s">
        <v>378</v>
      </c>
      <c r="C518" s="494"/>
      <c r="D518" s="329">
        <f t="shared" si="4"/>
        <v>38</v>
      </c>
      <c r="E518" s="322"/>
      <c r="F518" s="322"/>
      <c r="G518" s="322"/>
      <c r="H518" s="322"/>
      <c r="I518" s="322"/>
      <c r="J518" s="322"/>
    </row>
    <row r="519" spans="1:10">
      <c r="A519" s="322"/>
      <c r="B519" s="330" t="s">
        <v>522</v>
      </c>
      <c r="C519" s="331"/>
      <c r="D519" s="329">
        <f>D499</f>
        <v>46.7</v>
      </c>
      <c r="E519" s="322"/>
      <c r="F519" s="322"/>
      <c r="G519" s="322"/>
      <c r="H519" s="322"/>
      <c r="I519" s="322"/>
      <c r="J519" s="322"/>
    </row>
    <row r="520" spans="1:10">
      <c r="A520" s="322"/>
      <c r="B520" s="497" t="s">
        <v>569</v>
      </c>
      <c r="C520" s="498"/>
      <c r="D520" s="329">
        <f>D500</f>
        <v>16.914999999999999</v>
      </c>
      <c r="E520" s="322"/>
      <c r="F520" s="322"/>
      <c r="G520" s="322"/>
      <c r="H520" s="322"/>
      <c r="I520" s="322"/>
      <c r="J520" s="322"/>
    </row>
    <row r="521" spans="1:10">
      <c r="A521" s="322"/>
      <c r="B521" s="495" t="s">
        <v>0</v>
      </c>
      <c r="C521" s="496"/>
      <c r="D521" s="230">
        <f>SUM(D515:D520)</f>
        <v>376.61500000000001</v>
      </c>
      <c r="E521" s="322"/>
      <c r="F521" s="322"/>
      <c r="G521" s="322"/>
      <c r="H521" s="322"/>
      <c r="I521" s="322"/>
      <c r="J521" s="322"/>
    </row>
    <row r="522" spans="1:10">
      <c r="A522" s="322"/>
      <c r="B522" s="181" t="s">
        <v>92</v>
      </c>
      <c r="C522" s="207" t="s">
        <v>446</v>
      </c>
      <c r="E522" s="322"/>
      <c r="F522" s="322"/>
      <c r="G522" s="322"/>
      <c r="H522" s="322"/>
      <c r="I522" s="322"/>
      <c r="J522" s="322"/>
    </row>
    <row r="523" spans="1:10">
      <c r="A523" s="322"/>
      <c r="B523" s="181">
        <f>B503</f>
        <v>1.044</v>
      </c>
      <c r="C523" s="207">
        <f>ROUND(D521*B523,2)</f>
        <v>393.19</v>
      </c>
      <c r="E523" s="322"/>
      <c r="F523" s="322"/>
      <c r="G523" s="322"/>
      <c r="H523" s="322"/>
      <c r="I523" s="322"/>
      <c r="J523" s="322"/>
    </row>
    <row r="524" spans="1:10">
      <c r="A524" s="322"/>
      <c r="B524" s="322"/>
      <c r="C524" s="322"/>
      <c r="D524" s="322"/>
      <c r="E524" s="322"/>
      <c r="F524" s="322"/>
      <c r="G524" s="322"/>
      <c r="H524" s="322"/>
      <c r="I524" s="322"/>
      <c r="J524" s="322"/>
    </row>
    <row r="525" spans="1:10">
      <c r="A525" s="322"/>
      <c r="B525" s="322"/>
      <c r="C525" s="322"/>
      <c r="D525" s="322"/>
      <c r="E525" s="322"/>
      <c r="F525" s="322"/>
      <c r="G525" s="322"/>
      <c r="H525" s="322"/>
      <c r="I525" s="322"/>
      <c r="J525" s="322"/>
    </row>
    <row r="526" spans="1:10">
      <c r="A526" s="322"/>
      <c r="B526" s="322"/>
      <c r="C526" s="322"/>
      <c r="D526" s="322"/>
      <c r="E526" s="322"/>
      <c r="F526" s="322"/>
      <c r="G526" s="327"/>
    </row>
    <row r="527" spans="1:10">
      <c r="A527" s="322"/>
      <c r="E527" s="322"/>
      <c r="F527" s="322"/>
      <c r="G527" s="327"/>
    </row>
    <row r="528" spans="1:10">
      <c r="A528" s="322"/>
      <c r="E528" s="322"/>
    </row>
    <row r="529" spans="1:10">
      <c r="A529" s="322"/>
      <c r="E529" s="322"/>
    </row>
    <row r="530" spans="1:10" ht="15" customHeight="1">
      <c r="A530" s="486" t="s">
        <v>286</v>
      </c>
      <c r="B530" s="486"/>
      <c r="C530" s="486"/>
      <c r="D530" s="486"/>
      <c r="E530" s="486"/>
      <c r="F530" s="486"/>
      <c r="G530" s="486"/>
      <c r="H530" s="486"/>
      <c r="I530" s="486"/>
      <c r="J530" s="486"/>
    </row>
    <row r="531" spans="1:10" ht="15" customHeight="1">
      <c r="A531" s="322"/>
      <c r="B531" s="322"/>
      <c r="C531" s="322"/>
      <c r="D531" s="322"/>
      <c r="E531" s="322"/>
      <c r="F531" s="322"/>
      <c r="G531" s="322"/>
      <c r="H531" s="322"/>
      <c r="I531" s="322"/>
      <c r="J531" s="322"/>
    </row>
    <row r="532" spans="1:10" ht="15" customHeight="1">
      <c r="A532" s="322"/>
      <c r="B532" s="322"/>
      <c r="C532" s="322"/>
      <c r="D532" s="322"/>
      <c r="E532" s="322"/>
      <c r="F532" s="322"/>
      <c r="G532" s="322"/>
      <c r="H532" s="322"/>
      <c r="I532" s="322"/>
      <c r="J532" s="322"/>
    </row>
    <row r="533" spans="1:10" ht="15" customHeight="1">
      <c r="A533" s="492" t="s">
        <v>268</v>
      </c>
      <c r="B533" s="492"/>
      <c r="C533" s="492"/>
      <c r="D533" s="492"/>
      <c r="E533" s="322"/>
      <c r="F533" s="322"/>
      <c r="G533" s="322"/>
      <c r="H533" s="322"/>
      <c r="I533" s="322"/>
      <c r="J533" s="322"/>
    </row>
    <row r="534" spans="1:10" ht="15" customHeight="1">
      <c r="A534" s="322"/>
      <c r="B534" s="322"/>
      <c r="C534" s="322"/>
      <c r="D534" s="322"/>
      <c r="E534" s="322"/>
      <c r="F534" s="322"/>
      <c r="G534" s="322"/>
      <c r="H534" s="322"/>
      <c r="I534" s="322"/>
      <c r="J534" s="322"/>
    </row>
    <row r="535" spans="1:10" ht="15" customHeight="1">
      <c r="A535" s="322"/>
      <c r="B535" s="193"/>
      <c r="C535" s="207" t="s">
        <v>11</v>
      </c>
      <c r="D535" s="322"/>
      <c r="E535" s="322"/>
      <c r="F535" s="322"/>
      <c r="G535" s="322"/>
      <c r="H535" s="322"/>
      <c r="I535" s="322"/>
      <c r="J535" s="322"/>
    </row>
    <row r="536" spans="1:10" ht="15" customHeight="1">
      <c r="A536" s="322"/>
      <c r="B536" s="204" t="s">
        <v>262</v>
      </c>
      <c r="C536" s="329">
        <v>240</v>
      </c>
      <c r="D536" s="322"/>
      <c r="E536" s="322"/>
      <c r="F536" s="322"/>
      <c r="G536" s="322"/>
      <c r="H536" s="322"/>
      <c r="I536" s="322"/>
      <c r="J536" s="322"/>
    </row>
    <row r="537" spans="1:10" ht="15" customHeight="1">
      <c r="A537" s="322"/>
      <c r="B537" s="181" t="s">
        <v>92</v>
      </c>
      <c r="C537" s="181" t="s">
        <v>93</v>
      </c>
      <c r="D537" s="185"/>
      <c r="E537" s="322"/>
      <c r="F537" s="322"/>
      <c r="G537" s="322"/>
      <c r="H537" s="322"/>
      <c r="I537" s="322"/>
      <c r="J537" s="322"/>
    </row>
    <row r="538" spans="1:10" ht="15" customHeight="1">
      <c r="A538" s="322"/>
      <c r="B538" s="181">
        <v>1.0109999999999999</v>
      </c>
      <c r="C538" s="181">
        <f>ROUND(C536*B538,2)</f>
        <v>242.64</v>
      </c>
      <c r="E538" s="322"/>
      <c r="F538" s="322"/>
      <c r="G538" s="322"/>
      <c r="H538" s="322"/>
      <c r="I538" s="322"/>
      <c r="J538" s="322"/>
    </row>
    <row r="539" spans="1:10" ht="15" customHeight="1">
      <c r="A539" s="322"/>
      <c r="B539" s="204" t="s">
        <v>322</v>
      </c>
      <c r="C539" s="329">
        <f>11*2</f>
        <v>22</v>
      </c>
      <c r="D539" s="322"/>
      <c r="E539" s="322"/>
      <c r="F539" s="322"/>
      <c r="G539" s="322"/>
      <c r="H539" s="322"/>
      <c r="I539" s="322"/>
      <c r="J539" s="322"/>
    </row>
    <row r="540" spans="1:10" ht="15" customHeight="1">
      <c r="A540" s="322"/>
      <c r="B540" s="181" t="s">
        <v>313</v>
      </c>
      <c r="C540" s="181">
        <v>38</v>
      </c>
      <c r="G540" s="322"/>
      <c r="H540" s="322"/>
      <c r="I540" s="322"/>
      <c r="J540" s="322"/>
    </row>
    <row r="541" spans="1:10" ht="15" customHeight="1">
      <c r="A541" s="322"/>
      <c r="B541" s="207" t="s">
        <v>0</v>
      </c>
      <c r="C541" s="207">
        <f>SUM(C538:C540)</f>
        <v>302.64</v>
      </c>
      <c r="G541" s="322"/>
      <c r="H541" s="322"/>
      <c r="I541" s="322"/>
      <c r="J541" s="322"/>
    </row>
    <row r="542" spans="1:10" ht="15" customHeight="1">
      <c r="A542" s="322"/>
      <c r="B542" s="185"/>
      <c r="C542" s="185"/>
      <c r="G542" s="322"/>
      <c r="H542" s="322"/>
      <c r="I542" s="322"/>
      <c r="J542" s="322"/>
    </row>
    <row r="543" spans="1:10" ht="15" customHeight="1">
      <c r="A543" s="322"/>
      <c r="B543" s="185"/>
      <c r="C543" s="185"/>
      <c r="G543" s="322"/>
      <c r="H543" s="322"/>
      <c r="I543" s="322"/>
      <c r="J543" s="322"/>
    </row>
    <row r="544" spans="1:10" ht="15" customHeight="1">
      <c r="A544" s="322"/>
      <c r="B544" s="185"/>
      <c r="C544" s="185"/>
      <c r="G544" s="322"/>
      <c r="H544" s="322"/>
      <c r="I544" s="322"/>
      <c r="J544" s="322"/>
    </row>
    <row r="545" spans="1:10" ht="15" customHeight="1">
      <c r="A545" s="322"/>
      <c r="B545" s="185"/>
      <c r="C545" s="185"/>
      <c r="G545" s="322"/>
      <c r="H545" s="322"/>
      <c r="I545" s="322"/>
      <c r="J545" s="322"/>
    </row>
    <row r="546" spans="1:10" ht="15" customHeight="1">
      <c r="A546" s="322"/>
      <c r="B546" s="185"/>
      <c r="C546" s="185"/>
      <c r="G546" s="322"/>
      <c r="H546" s="322"/>
      <c r="I546" s="322"/>
      <c r="J546" s="322"/>
    </row>
    <row r="547" spans="1:10" ht="15" customHeight="1">
      <c r="A547" s="486" t="s">
        <v>455</v>
      </c>
      <c r="B547" s="486"/>
      <c r="C547" s="486"/>
      <c r="D547" s="486"/>
      <c r="E547" s="486"/>
      <c r="F547" s="486"/>
      <c r="G547" s="486"/>
      <c r="H547" s="486"/>
      <c r="I547" s="486"/>
      <c r="J547" s="486"/>
    </row>
    <row r="548" spans="1:10" ht="15" customHeight="1">
      <c r="A548" s="247"/>
      <c r="B548" s="247"/>
      <c r="C548" s="247"/>
      <c r="D548" s="247"/>
      <c r="E548" s="247"/>
      <c r="F548" s="247"/>
      <c r="G548" s="247"/>
      <c r="H548" s="247"/>
      <c r="I548" s="247"/>
      <c r="J548" s="247"/>
    </row>
    <row r="549" spans="1:10" ht="15" customHeight="1">
      <c r="A549" s="247"/>
      <c r="B549" s="247"/>
      <c r="C549" s="247"/>
      <c r="D549" s="247"/>
      <c r="E549" s="247"/>
      <c r="F549" s="247"/>
      <c r="G549" s="247"/>
      <c r="H549" s="247"/>
      <c r="I549" s="247"/>
      <c r="J549" s="247"/>
    </row>
    <row r="550" spans="1:10" ht="15" customHeight="1">
      <c r="A550" s="247"/>
      <c r="B550" s="193"/>
      <c r="C550" s="207" t="s">
        <v>142</v>
      </c>
      <c r="D550" s="247"/>
      <c r="E550" s="247"/>
      <c r="F550" s="247"/>
      <c r="G550" s="247"/>
      <c r="H550" s="247"/>
      <c r="I550" s="247"/>
      <c r="J550" s="247"/>
    </row>
    <row r="551" spans="1:10" ht="15" customHeight="1">
      <c r="A551" s="247"/>
      <c r="B551" s="181" t="s">
        <v>524</v>
      </c>
      <c r="C551" s="181">
        <v>10.5</v>
      </c>
      <c r="D551" s="247"/>
      <c r="E551" s="247"/>
      <c r="F551" s="247"/>
      <c r="G551" s="247"/>
      <c r="H551" s="247"/>
      <c r="I551" s="247"/>
      <c r="J551" s="247"/>
    </row>
    <row r="552" spans="1:10" ht="15" customHeight="1">
      <c r="A552" s="247"/>
      <c r="B552" s="204" t="s">
        <v>273</v>
      </c>
      <c r="C552" s="181">
        <f>SUM(C551:C551)</f>
        <v>10.5</v>
      </c>
      <c r="D552" s="247"/>
      <c r="E552" s="247"/>
      <c r="F552" s="247"/>
      <c r="G552" s="247"/>
      <c r="H552" s="247"/>
      <c r="I552" s="247"/>
      <c r="J552" s="247"/>
    </row>
    <row r="553" spans="1:10" ht="15" customHeight="1">
      <c r="A553" s="247"/>
      <c r="B553" s="247"/>
      <c r="C553" s="247"/>
      <c r="D553" s="247"/>
      <c r="E553" s="247"/>
      <c r="F553" s="247"/>
      <c r="G553" s="247"/>
      <c r="H553" s="247"/>
      <c r="I553" s="247"/>
      <c r="J553" s="247"/>
    </row>
    <row r="554" spans="1:10" ht="15" customHeight="1">
      <c r="A554" s="193"/>
      <c r="B554" s="193"/>
      <c r="C554" s="327"/>
      <c r="D554" s="193"/>
      <c r="G554" s="332"/>
      <c r="H554" s="332"/>
    </row>
    <row r="555" spans="1:10" ht="15" customHeight="1">
      <c r="A555" s="486" t="s">
        <v>456</v>
      </c>
      <c r="B555" s="486"/>
      <c r="C555" s="486"/>
      <c r="D555" s="486"/>
      <c r="E555" s="486"/>
      <c r="F555" s="486"/>
      <c r="G555" s="486"/>
      <c r="H555" s="486"/>
      <c r="I555" s="486"/>
      <c r="J555" s="486"/>
    </row>
    <row r="556" spans="1:10" ht="15" customHeight="1">
      <c r="A556" s="322"/>
      <c r="B556" s="322"/>
      <c r="C556" s="322"/>
      <c r="D556" s="322"/>
      <c r="E556" s="322"/>
      <c r="F556" s="322"/>
      <c r="G556" s="322"/>
      <c r="H556" s="322"/>
      <c r="I556" s="322"/>
      <c r="J556" s="322"/>
    </row>
    <row r="557" spans="1:10" ht="27.75" customHeight="1">
      <c r="A557" s="322"/>
      <c r="B557" s="492" t="s">
        <v>447</v>
      </c>
      <c r="C557" s="492"/>
      <c r="D557" s="492"/>
      <c r="E557" s="492"/>
      <c r="F557" s="492"/>
      <c r="G557" s="322"/>
      <c r="H557" s="322"/>
      <c r="I557" s="322"/>
      <c r="J557" s="322"/>
    </row>
    <row r="558" spans="1:10" ht="15" customHeight="1" thickBot="1">
      <c r="A558" s="193"/>
      <c r="B558" s="193"/>
      <c r="C558" s="327"/>
      <c r="D558" s="193"/>
      <c r="G558" s="332"/>
      <c r="H558" s="332"/>
    </row>
    <row r="559" spans="1:10" ht="15.75" thickBot="1">
      <c r="A559" s="322"/>
      <c r="B559" s="333" t="s">
        <v>269</v>
      </c>
      <c r="C559" s="334">
        <v>30</v>
      </c>
      <c r="D559" s="335" t="s">
        <v>220</v>
      </c>
      <c r="E559" s="322"/>
      <c r="F559" s="322"/>
      <c r="G559" s="322"/>
    </row>
    <row r="560" spans="1:10" ht="15" customHeight="1">
      <c r="A560" s="322"/>
      <c r="B560" s="266" t="s">
        <v>219</v>
      </c>
      <c r="C560" s="507" t="s">
        <v>221</v>
      </c>
      <c r="D560" s="508"/>
      <c r="E560" s="322"/>
      <c r="F560" s="322"/>
      <c r="G560" s="322"/>
    </row>
    <row r="561" spans="1:10" ht="15" customHeight="1">
      <c r="A561" s="322"/>
      <c r="B561" s="181">
        <v>7</v>
      </c>
      <c r="C561" s="501">
        <f>ROUND(B561/C559,2)</f>
        <v>0.23</v>
      </c>
      <c r="D561" s="509"/>
      <c r="E561" s="322"/>
      <c r="F561" s="322"/>
      <c r="G561" s="322"/>
    </row>
    <row r="562" spans="1:10" ht="15" customHeight="1">
      <c r="A562" s="193"/>
      <c r="B562" s="193"/>
      <c r="C562" s="193"/>
      <c r="D562" s="193"/>
      <c r="E562" s="193"/>
      <c r="F562" s="193"/>
    </row>
    <row r="563" spans="1:10" ht="15" customHeight="1">
      <c r="A563" s="193"/>
      <c r="B563" s="193"/>
      <c r="C563" s="181" t="s">
        <v>1</v>
      </c>
      <c r="D563" s="193"/>
      <c r="E563" s="215" t="s">
        <v>289</v>
      </c>
      <c r="G563" s="208" t="s">
        <v>290</v>
      </c>
      <c r="J563" s="185"/>
    </row>
    <row r="564" spans="1:10" ht="15" customHeight="1">
      <c r="A564" s="193"/>
      <c r="B564" s="204" t="s">
        <v>222</v>
      </c>
      <c r="C564" s="329">
        <v>16</v>
      </c>
      <c r="D564" s="204" t="s">
        <v>123</v>
      </c>
      <c r="E564" s="181">
        <f>C561</f>
        <v>0.23</v>
      </c>
      <c r="F564" s="181" t="s">
        <v>53</v>
      </c>
      <c r="G564" s="182">
        <f>ROUND(C564*E564,2)</f>
        <v>3.68</v>
      </c>
      <c r="H564" s="332"/>
    </row>
    <row r="565" spans="1:10" ht="15" customHeight="1">
      <c r="A565" s="193"/>
      <c r="D565" s="193"/>
      <c r="G565" s="332"/>
      <c r="H565" s="332"/>
    </row>
    <row r="566" spans="1:10" ht="15" customHeight="1">
      <c r="A566" s="193"/>
      <c r="D566" s="193"/>
      <c r="G566" s="332"/>
      <c r="H566" s="332"/>
    </row>
    <row r="567" spans="1:10" ht="15" customHeight="1">
      <c r="A567" s="193"/>
      <c r="B567" s="193"/>
      <c r="C567" s="327"/>
      <c r="D567" s="193"/>
      <c r="G567" s="332"/>
      <c r="H567" s="332"/>
    </row>
    <row r="568" spans="1:10" ht="15" customHeight="1">
      <c r="A568" s="193"/>
      <c r="B568" s="193"/>
      <c r="C568" s="327"/>
      <c r="D568" s="193"/>
      <c r="G568" s="332"/>
      <c r="H568" s="332"/>
    </row>
    <row r="569" spans="1:10" ht="15" customHeight="1">
      <c r="A569" s="486" t="s">
        <v>458</v>
      </c>
      <c r="B569" s="486"/>
      <c r="C569" s="486"/>
      <c r="D569" s="486"/>
      <c r="E569" s="486"/>
      <c r="F569" s="486"/>
      <c r="G569" s="486"/>
      <c r="H569" s="486"/>
      <c r="I569" s="486"/>
      <c r="J569" s="486"/>
    </row>
    <row r="570" spans="1:10" ht="15" customHeight="1">
      <c r="A570" s="322"/>
      <c r="B570" s="322"/>
      <c r="C570" s="322"/>
      <c r="D570" s="322"/>
      <c r="E570" s="322"/>
      <c r="F570" s="322"/>
      <c r="G570" s="322"/>
      <c r="H570" s="322"/>
      <c r="I570" s="322"/>
      <c r="J570" s="322"/>
    </row>
    <row r="571" spans="1:10" ht="15" customHeight="1">
      <c r="A571" s="322"/>
      <c r="B571" s="492" t="s">
        <v>457</v>
      </c>
      <c r="C571" s="492"/>
      <c r="D571" s="492"/>
      <c r="E571" s="492"/>
      <c r="F571" s="492"/>
      <c r="G571" s="322"/>
      <c r="H571" s="322"/>
      <c r="I571" s="322"/>
      <c r="J571" s="322"/>
    </row>
    <row r="572" spans="1:10">
      <c r="A572" s="322"/>
      <c r="B572" s="193"/>
      <c r="C572" s="207" t="s">
        <v>11</v>
      </c>
      <c r="D572" s="322"/>
      <c r="E572" s="322"/>
      <c r="F572" s="322"/>
      <c r="G572" s="322"/>
      <c r="H572" s="322"/>
      <c r="I572" s="322"/>
      <c r="J572" s="322"/>
    </row>
    <row r="573" spans="1:10">
      <c r="A573" s="322"/>
      <c r="B573" s="204" t="s">
        <v>222</v>
      </c>
      <c r="C573" s="182">
        <v>240</v>
      </c>
      <c r="D573" s="322"/>
      <c r="E573" s="322"/>
      <c r="F573" s="322"/>
      <c r="G573" s="322"/>
      <c r="H573" s="322"/>
      <c r="I573" s="322"/>
      <c r="J573" s="322"/>
    </row>
    <row r="574" spans="1:10">
      <c r="A574" s="322"/>
      <c r="B574" s="322"/>
      <c r="C574" s="322"/>
      <c r="D574" s="322"/>
      <c r="E574" s="322"/>
      <c r="F574" s="322"/>
      <c r="G574" s="322"/>
      <c r="H574" s="322"/>
      <c r="I574" s="322"/>
      <c r="J574" s="322"/>
    </row>
    <row r="575" spans="1:10">
      <c r="A575" s="193"/>
      <c r="B575" s="193"/>
      <c r="C575" s="193"/>
      <c r="D575" s="193"/>
      <c r="E575" s="193"/>
    </row>
    <row r="576" spans="1:10">
      <c r="A576" s="487" t="s">
        <v>223</v>
      </c>
      <c r="B576" s="487"/>
      <c r="C576" s="487"/>
      <c r="D576" s="487"/>
      <c r="E576" s="487"/>
      <c r="F576" s="487"/>
      <c r="G576" s="487"/>
      <c r="H576" s="487"/>
      <c r="I576" s="487"/>
      <c r="J576" s="487"/>
    </row>
    <row r="578" spans="1:10">
      <c r="C578" s="207" t="s">
        <v>121</v>
      </c>
    </row>
    <row r="579" spans="1:10">
      <c r="A579" s="181" t="s">
        <v>112</v>
      </c>
      <c r="B579" s="214" t="s">
        <v>118</v>
      </c>
      <c r="C579" s="198">
        <v>2</v>
      </c>
    </row>
    <row r="580" spans="1:10">
      <c r="A580" s="181" t="s">
        <v>113</v>
      </c>
      <c r="B580" s="214" t="s">
        <v>119</v>
      </c>
      <c r="C580" s="207">
        <v>1</v>
      </c>
    </row>
    <row r="581" spans="1:10">
      <c r="A581" s="181" t="s">
        <v>114</v>
      </c>
      <c r="B581" s="214" t="s">
        <v>120</v>
      </c>
      <c r="C581" s="207">
        <v>2</v>
      </c>
    </row>
    <row r="582" spans="1:10" ht="25.5">
      <c r="A582" s="181" t="s">
        <v>125</v>
      </c>
      <c r="B582" s="214" t="s">
        <v>336</v>
      </c>
      <c r="C582" s="207">
        <v>2</v>
      </c>
    </row>
    <row r="583" spans="1:10">
      <c r="A583" s="181" t="s">
        <v>185</v>
      </c>
      <c r="B583" s="288" t="s">
        <v>131</v>
      </c>
      <c r="C583" s="207">
        <v>35</v>
      </c>
    </row>
    <row r="584" spans="1:10">
      <c r="A584" s="181" t="s">
        <v>335</v>
      </c>
      <c r="B584" s="288" t="s">
        <v>337</v>
      </c>
      <c r="C584" s="207">
        <v>261</v>
      </c>
    </row>
    <row r="585" spans="1:10" s="19" customFormat="1" ht="12.75">
      <c r="A585" s="181" t="s">
        <v>232</v>
      </c>
      <c r="B585" s="288" t="s">
        <v>338</v>
      </c>
      <c r="C585" s="207">
        <v>154</v>
      </c>
      <c r="D585" s="183"/>
      <c r="E585" s="183"/>
      <c r="F585" s="183"/>
      <c r="G585" s="183"/>
      <c r="H585" s="183"/>
      <c r="I585" s="183"/>
      <c r="J585" s="183"/>
    </row>
    <row r="586" spans="1:10" s="19" customFormat="1" ht="17.25" customHeight="1">
      <c r="A586" s="522"/>
      <c r="B586" s="523"/>
      <c r="C586" s="523"/>
      <c r="D586" s="523"/>
      <c r="E586" s="523"/>
      <c r="F586" s="523"/>
      <c r="G586" s="523"/>
      <c r="H586" s="523"/>
      <c r="I586" s="523"/>
      <c r="J586" s="523"/>
    </row>
    <row r="587" spans="1:10" s="19" customFormat="1" ht="17.25" customHeight="1">
      <c r="A587" s="487" t="s">
        <v>400</v>
      </c>
      <c r="B587" s="487"/>
      <c r="C587" s="487"/>
      <c r="D587" s="487"/>
      <c r="E587" s="487"/>
      <c r="F587" s="487"/>
      <c r="G587" s="487"/>
      <c r="H587" s="487"/>
      <c r="I587" s="487"/>
      <c r="J587" s="487"/>
    </row>
    <row r="588" spans="1:10" s="19" customFormat="1" ht="72" customHeight="1">
      <c r="A588" s="185"/>
      <c r="B588" s="185"/>
      <c r="C588" s="185"/>
      <c r="D588" s="185"/>
      <c r="E588" s="185"/>
      <c r="F588" s="185"/>
      <c r="G588" s="185"/>
      <c r="H588" s="185"/>
      <c r="I588" s="185"/>
      <c r="J588" s="185"/>
    </row>
    <row r="589" spans="1:10" s="19" customFormat="1" ht="26.45" customHeight="1">
      <c r="A589" s="185"/>
      <c r="B589" s="185"/>
      <c r="C589" s="506" t="s">
        <v>121</v>
      </c>
      <c r="D589" s="506"/>
      <c r="E589" s="185"/>
      <c r="F589" s="185"/>
      <c r="G589" s="185"/>
      <c r="H589" s="185"/>
      <c r="I589" s="185"/>
      <c r="J589" s="185"/>
    </row>
    <row r="590" spans="1:10" s="19" customFormat="1" ht="63.75">
      <c r="A590" s="254" t="s">
        <v>169</v>
      </c>
      <c r="B590" s="234" t="s">
        <v>544</v>
      </c>
      <c r="C590" s="209">
        <v>4</v>
      </c>
      <c r="D590" s="336" t="s">
        <v>1</v>
      </c>
      <c r="E590" s="185"/>
      <c r="F590" s="185"/>
      <c r="G590" s="185"/>
      <c r="H590" s="185"/>
      <c r="I590" s="185"/>
      <c r="J590" s="185"/>
    </row>
    <row r="591" spans="1:10" s="19" customFormat="1" ht="51">
      <c r="A591" s="254" t="s">
        <v>394</v>
      </c>
      <c r="B591" s="234" t="s">
        <v>402</v>
      </c>
      <c r="C591" s="209">
        <v>4</v>
      </c>
      <c r="D591" s="336" t="s">
        <v>1</v>
      </c>
      <c r="E591" s="185"/>
      <c r="F591" s="185"/>
      <c r="G591" s="185"/>
      <c r="H591" s="185"/>
      <c r="I591" s="185"/>
      <c r="J591" s="185"/>
    </row>
    <row r="592" spans="1:10" s="19" customFormat="1" ht="31.5" customHeight="1">
      <c r="A592" s="254" t="s">
        <v>395</v>
      </c>
      <c r="B592" s="234" t="s">
        <v>349</v>
      </c>
      <c r="C592" s="209">
        <v>2</v>
      </c>
      <c r="D592" s="336" t="s">
        <v>1</v>
      </c>
      <c r="E592" s="185"/>
      <c r="F592" s="185"/>
      <c r="G592" s="185"/>
      <c r="H592" s="185"/>
      <c r="I592" s="185"/>
      <c r="J592" s="185"/>
    </row>
    <row r="593" spans="1:14" s="19" customFormat="1" ht="31.5" customHeight="1">
      <c r="A593" s="254" t="s">
        <v>351</v>
      </c>
      <c r="B593" s="234" t="s">
        <v>580</v>
      </c>
      <c r="C593" s="209">
        <v>4</v>
      </c>
      <c r="D593" s="336"/>
      <c r="E593" s="185"/>
      <c r="F593" s="185"/>
      <c r="G593" s="185"/>
      <c r="H593" s="185"/>
      <c r="I593" s="185"/>
      <c r="J593" s="185"/>
    </row>
    <row r="594" spans="1:14" s="19" customFormat="1" ht="36.75" customHeight="1">
      <c r="A594" s="254" t="s">
        <v>363</v>
      </c>
      <c r="B594" s="234" t="s">
        <v>531</v>
      </c>
      <c r="C594" s="209">
        <v>6</v>
      </c>
      <c r="D594" s="336" t="s">
        <v>1</v>
      </c>
      <c r="E594" s="185"/>
      <c r="F594" s="185"/>
      <c r="G594" s="185"/>
      <c r="H594" s="185"/>
      <c r="I594" s="185"/>
      <c r="J594" s="185"/>
    </row>
    <row r="595" spans="1:14" s="19" customFormat="1" ht="54.75" customHeight="1">
      <c r="A595" s="254" t="s">
        <v>364</v>
      </c>
      <c r="B595" s="234" t="s">
        <v>532</v>
      </c>
      <c r="C595" s="209">
        <v>24</v>
      </c>
      <c r="D595" s="336" t="s">
        <v>142</v>
      </c>
      <c r="E595" s="185"/>
      <c r="F595" s="185"/>
      <c r="G595" s="185"/>
      <c r="H595" s="185"/>
      <c r="I595" s="185"/>
      <c r="J595" s="185"/>
    </row>
    <row r="596" spans="1:14" s="19" customFormat="1" ht="41.25" customHeight="1">
      <c r="A596" s="254" t="s">
        <v>396</v>
      </c>
      <c r="B596" s="234" t="s">
        <v>533</v>
      </c>
      <c r="C596" s="209">
        <v>4</v>
      </c>
      <c r="D596" s="336" t="s">
        <v>142</v>
      </c>
      <c r="E596" s="185"/>
      <c r="F596" s="185"/>
      <c r="G596" s="185"/>
      <c r="H596" s="185"/>
      <c r="I596" s="185"/>
      <c r="J596" s="185"/>
    </row>
    <row r="597" spans="1:14" s="19" customFormat="1" ht="51.75" customHeight="1">
      <c r="A597" s="254" t="s">
        <v>397</v>
      </c>
      <c r="B597" s="234" t="s">
        <v>534</v>
      </c>
      <c r="C597" s="209">
        <v>2</v>
      </c>
      <c r="D597" s="336" t="s">
        <v>1</v>
      </c>
      <c r="E597" s="185"/>
      <c r="F597" s="185"/>
      <c r="G597" s="185"/>
      <c r="H597" s="185"/>
      <c r="I597" s="185"/>
      <c r="J597" s="185"/>
      <c r="K597"/>
      <c r="L597"/>
      <c r="M597"/>
      <c r="N597"/>
    </row>
    <row r="598" spans="1:14" s="19" customFormat="1" ht="89.25">
      <c r="A598" s="254" t="s">
        <v>398</v>
      </c>
      <c r="B598" s="234" t="s">
        <v>572</v>
      </c>
      <c r="C598" s="209">
        <v>2</v>
      </c>
      <c r="D598" s="336" t="s">
        <v>1</v>
      </c>
      <c r="E598" s="185"/>
      <c r="F598" s="185"/>
      <c r="G598" s="185"/>
      <c r="H598" s="185"/>
      <c r="I598" s="185"/>
      <c r="J598" s="185"/>
    </row>
    <row r="599" spans="1:14" ht="43.5" customHeight="1">
      <c r="A599" s="254" t="s">
        <v>399</v>
      </c>
      <c r="B599" s="234" t="s">
        <v>581</v>
      </c>
      <c r="C599" s="209">
        <v>150</v>
      </c>
      <c r="D599" s="336" t="s">
        <v>142</v>
      </c>
      <c r="E599" s="185"/>
      <c r="F599" s="185"/>
      <c r="G599" s="185"/>
      <c r="H599" s="185"/>
      <c r="I599" s="185"/>
      <c r="J599" s="185"/>
    </row>
    <row r="600" spans="1:14" ht="43.5" customHeight="1">
      <c r="A600" s="254" t="s">
        <v>373</v>
      </c>
      <c r="B600" s="234" t="s">
        <v>582</v>
      </c>
      <c r="C600" s="209">
        <v>100</v>
      </c>
      <c r="D600" s="336" t="s">
        <v>142</v>
      </c>
      <c r="E600" s="185"/>
      <c r="F600" s="185"/>
      <c r="G600" s="185"/>
      <c r="H600" s="185"/>
      <c r="I600" s="185"/>
      <c r="J600" s="185"/>
    </row>
    <row r="601" spans="1:14" ht="43.5" customHeight="1">
      <c r="A601" s="254" t="s">
        <v>401</v>
      </c>
      <c r="B601" s="234" t="s">
        <v>583</v>
      </c>
      <c r="C601" s="209">
        <v>200</v>
      </c>
      <c r="D601" s="336" t="s">
        <v>142</v>
      </c>
      <c r="E601" s="185"/>
      <c r="F601" s="185"/>
      <c r="G601" s="185"/>
      <c r="H601" s="185"/>
      <c r="I601" s="185"/>
      <c r="J601" s="185"/>
    </row>
    <row r="602" spans="1:14" ht="36" customHeight="1">
      <c r="A602" s="254" t="s">
        <v>453</v>
      </c>
      <c r="B602" s="234" t="s">
        <v>403</v>
      </c>
      <c r="C602" s="209">
        <v>85</v>
      </c>
      <c r="D602" s="336" t="s">
        <v>142</v>
      </c>
      <c r="E602" s="185"/>
      <c r="F602" s="185"/>
      <c r="G602" s="185"/>
      <c r="H602" s="185"/>
      <c r="I602" s="185"/>
      <c r="J602" s="185"/>
    </row>
    <row r="603" spans="1:14" ht="63" customHeight="1">
      <c r="A603" s="254" t="s">
        <v>499</v>
      </c>
      <c r="B603" s="234" t="s">
        <v>375</v>
      </c>
      <c r="C603" s="209">
        <v>2</v>
      </c>
      <c r="D603" s="336" t="s">
        <v>1</v>
      </c>
    </row>
    <row r="604" spans="1:14" ht="35.25" customHeight="1">
      <c r="A604" s="254" t="s">
        <v>500</v>
      </c>
      <c r="B604" s="234" t="s">
        <v>525</v>
      </c>
      <c r="C604" s="337">
        <v>1</v>
      </c>
      <c r="D604" s="338" t="s">
        <v>1</v>
      </c>
      <c r="E604" s="247"/>
      <c r="F604" s="247"/>
      <c r="G604" s="247"/>
      <c r="H604" s="247"/>
      <c r="I604" s="247"/>
      <c r="J604" s="339"/>
    </row>
    <row r="605" spans="1:14" ht="36" customHeight="1">
      <c r="A605" s="254" t="s">
        <v>501</v>
      </c>
      <c r="B605" s="234" t="s">
        <v>526</v>
      </c>
      <c r="C605" s="337">
        <v>8</v>
      </c>
      <c r="D605" s="338" t="s">
        <v>1</v>
      </c>
      <c r="E605" s="247"/>
      <c r="F605" s="247"/>
      <c r="G605" s="247"/>
      <c r="H605" s="247"/>
      <c r="I605" s="247"/>
      <c r="J605" s="339"/>
    </row>
    <row r="606" spans="1:14" ht="35.25" customHeight="1">
      <c r="A606" s="254">
        <v>4</v>
      </c>
      <c r="B606" s="234" t="s">
        <v>535</v>
      </c>
      <c r="C606" s="337">
        <v>8</v>
      </c>
      <c r="D606" s="338" t="s">
        <v>1</v>
      </c>
      <c r="E606" s="247"/>
      <c r="F606" s="247"/>
      <c r="G606" s="247"/>
      <c r="H606" s="247"/>
      <c r="I606" s="247"/>
      <c r="J606" s="339"/>
    </row>
    <row r="607" spans="1:14" ht="27.75" customHeight="1">
      <c r="A607" s="254" t="s">
        <v>503</v>
      </c>
      <c r="B607" s="234" t="s">
        <v>536</v>
      </c>
      <c r="C607" s="337">
        <v>8</v>
      </c>
      <c r="D607" s="338" t="s">
        <v>1</v>
      </c>
      <c r="E607" s="247"/>
      <c r="F607" s="247"/>
      <c r="G607" s="247"/>
      <c r="H607" s="247"/>
      <c r="I607" s="247"/>
      <c r="J607" s="339"/>
    </row>
    <row r="608" spans="1:14" ht="28.5" customHeight="1">
      <c r="A608" s="254" t="s">
        <v>504</v>
      </c>
      <c r="B608" s="234" t="s">
        <v>537</v>
      </c>
      <c r="C608" s="337">
        <v>8</v>
      </c>
      <c r="D608" s="338" t="s">
        <v>1</v>
      </c>
      <c r="E608" s="247"/>
      <c r="F608" s="247"/>
      <c r="G608" s="247"/>
      <c r="H608" s="247"/>
      <c r="I608" s="247"/>
      <c r="J608" s="339"/>
    </row>
    <row r="609" spans="1:10" ht="38.25">
      <c r="A609" s="254" t="s">
        <v>505</v>
      </c>
      <c r="B609" s="234" t="s">
        <v>474</v>
      </c>
      <c r="C609" s="337">
        <v>8</v>
      </c>
      <c r="D609" s="338" t="s">
        <v>1</v>
      </c>
      <c r="E609" s="247"/>
      <c r="F609" s="247"/>
      <c r="G609" s="247"/>
      <c r="H609" s="247"/>
      <c r="I609" s="247"/>
      <c r="J609" s="339"/>
    </row>
    <row r="610" spans="1:10" ht="51">
      <c r="A610" s="254" t="s">
        <v>506</v>
      </c>
      <c r="B610" s="234" t="s">
        <v>548</v>
      </c>
      <c r="C610" s="337">
        <v>4</v>
      </c>
      <c r="D610" s="338" t="s">
        <v>1</v>
      </c>
      <c r="E610" s="247"/>
      <c r="F610" s="247"/>
      <c r="G610" s="247"/>
      <c r="H610" s="247"/>
      <c r="I610" s="247"/>
      <c r="J610" s="339"/>
    </row>
    <row r="611" spans="1:10" ht="51">
      <c r="A611" s="254" t="s">
        <v>507</v>
      </c>
      <c r="B611" s="234" t="s">
        <v>538</v>
      </c>
      <c r="C611" s="337">
        <v>12</v>
      </c>
      <c r="D611" s="338" t="s">
        <v>1</v>
      </c>
      <c r="E611" s="247"/>
      <c r="F611" s="247"/>
      <c r="G611" s="247"/>
      <c r="H611" s="247"/>
      <c r="I611" s="247"/>
      <c r="J611" s="339"/>
    </row>
    <row r="612" spans="1:10" ht="38.25">
      <c r="A612" s="254" t="s">
        <v>508</v>
      </c>
      <c r="B612" s="234" t="s">
        <v>539</v>
      </c>
      <c r="C612" s="337">
        <v>12</v>
      </c>
      <c r="D612" s="338" t="s">
        <v>1</v>
      </c>
      <c r="E612" s="247"/>
      <c r="F612" s="247"/>
      <c r="G612" s="247"/>
      <c r="H612" s="247"/>
      <c r="I612" s="247"/>
      <c r="J612" s="339"/>
    </row>
    <row r="613" spans="1:10" ht="51">
      <c r="A613" s="254" t="s">
        <v>509</v>
      </c>
      <c r="B613" s="234" t="s">
        <v>540</v>
      </c>
      <c r="C613" s="337">
        <v>4</v>
      </c>
      <c r="D613" s="338" t="s">
        <v>1</v>
      </c>
      <c r="E613" s="247"/>
      <c r="F613" s="247"/>
      <c r="G613" s="247"/>
      <c r="H613" s="247"/>
      <c r="I613" s="247"/>
      <c r="J613" s="339"/>
    </row>
    <row r="614" spans="1:10" ht="50.25" customHeight="1">
      <c r="A614" s="254" t="s">
        <v>510</v>
      </c>
      <c r="B614" s="234" t="s">
        <v>541</v>
      </c>
      <c r="C614" s="337">
        <v>8</v>
      </c>
      <c r="D614" s="338" t="s">
        <v>1</v>
      </c>
      <c r="E614" s="247"/>
      <c r="F614" s="247"/>
      <c r="G614" s="247"/>
      <c r="H614" s="247"/>
      <c r="I614" s="247"/>
      <c r="J614" s="339"/>
    </row>
    <row r="615" spans="1:10" ht="51" customHeight="1">
      <c r="A615" s="254" t="s">
        <v>511</v>
      </c>
      <c r="B615" s="234" t="s">
        <v>542</v>
      </c>
      <c r="C615" s="337">
        <v>100</v>
      </c>
      <c r="D615" s="338" t="s">
        <v>1</v>
      </c>
      <c r="E615" s="247"/>
      <c r="F615" s="247"/>
      <c r="G615" s="247"/>
      <c r="H615" s="247"/>
      <c r="I615" s="247"/>
      <c r="J615" s="339"/>
    </row>
    <row r="616" spans="1:10" ht="38.25">
      <c r="A616" s="254" t="s">
        <v>512</v>
      </c>
      <c r="B616" s="234" t="s">
        <v>494</v>
      </c>
      <c r="C616" s="337">
        <v>4</v>
      </c>
      <c r="D616" s="338" t="s">
        <v>1</v>
      </c>
      <c r="E616" s="247"/>
      <c r="F616" s="247"/>
      <c r="G616" s="247"/>
      <c r="H616" s="247"/>
      <c r="I616" s="247"/>
      <c r="J616" s="339"/>
    </row>
    <row r="617" spans="1:10" ht="29.25" customHeight="1">
      <c r="A617" s="254" t="s">
        <v>513</v>
      </c>
      <c r="B617" s="234" t="s">
        <v>496</v>
      </c>
      <c r="C617" s="337">
        <v>8</v>
      </c>
      <c r="D617" s="338" t="s">
        <v>1</v>
      </c>
      <c r="E617" s="247"/>
      <c r="F617" s="247"/>
      <c r="G617" s="247"/>
      <c r="H617" s="247"/>
      <c r="I617" s="247"/>
      <c r="J617" s="339"/>
    </row>
    <row r="618" spans="1:10" ht="38.25">
      <c r="A618" s="254" t="s">
        <v>514</v>
      </c>
      <c r="B618" s="234" t="s">
        <v>484</v>
      </c>
      <c r="C618" s="337">
        <v>4</v>
      </c>
      <c r="D618" s="338" t="s">
        <v>1</v>
      </c>
      <c r="E618" s="247"/>
      <c r="F618" s="247"/>
      <c r="G618" s="247"/>
      <c r="H618" s="247"/>
      <c r="I618" s="247"/>
      <c r="J618" s="247"/>
    </row>
    <row r="619" spans="1:10" ht="38.25">
      <c r="A619" s="254" t="s">
        <v>515</v>
      </c>
      <c r="B619" s="234" t="s">
        <v>543</v>
      </c>
      <c r="C619" s="337">
        <v>4</v>
      </c>
      <c r="D619" s="338" t="s">
        <v>1</v>
      </c>
    </row>
    <row r="620" spans="1:10" ht="63.75">
      <c r="A620" s="254" t="s">
        <v>516</v>
      </c>
      <c r="B620" s="234" t="s">
        <v>595</v>
      </c>
      <c r="C620" s="337">
        <v>2</v>
      </c>
      <c r="D620" s="338" t="s">
        <v>1</v>
      </c>
    </row>
    <row r="621" spans="1:10" ht="32.25" customHeight="1">
      <c r="A621" s="254" t="s">
        <v>592</v>
      </c>
      <c r="B621" s="234" t="s">
        <v>448</v>
      </c>
      <c r="C621" s="337">
        <v>1</v>
      </c>
      <c r="D621" s="338" t="s">
        <v>1</v>
      </c>
      <c r="E621" s="247"/>
      <c r="F621" s="247"/>
      <c r="G621" s="247"/>
      <c r="H621" s="247"/>
      <c r="I621" s="247"/>
      <c r="J621" s="340"/>
    </row>
    <row r="622" spans="1:10" ht="32.25" customHeight="1">
      <c r="A622" s="258"/>
      <c r="B622" s="260"/>
      <c r="C622" s="341"/>
      <c r="D622" s="342"/>
      <c r="E622" s="247"/>
      <c r="F622" s="247"/>
      <c r="G622" s="247"/>
      <c r="H622" s="247"/>
      <c r="I622" s="247"/>
      <c r="J622" s="339"/>
    </row>
    <row r="623" spans="1:10">
      <c r="A623" s="253"/>
      <c r="B623" s="260"/>
      <c r="C623" s="343"/>
      <c r="D623" s="342"/>
    </row>
    <row r="624" spans="1:10" ht="15.75" thickBot="1">
      <c r="A624" s="253"/>
      <c r="D624" s="342"/>
    </row>
    <row r="625" spans="1:10" ht="15.75" thickBot="1">
      <c r="A625" s="512" t="s">
        <v>165</v>
      </c>
      <c r="B625" s="513"/>
      <c r="C625" s="513"/>
      <c r="D625" s="513"/>
      <c r="E625" s="513"/>
      <c r="F625" s="513"/>
      <c r="G625" s="513"/>
      <c r="H625" s="513"/>
      <c r="I625" s="513"/>
      <c r="J625" s="514"/>
    </row>
    <row r="626" spans="1:10">
      <c r="A626" s="185"/>
      <c r="B626" s="185"/>
      <c r="C626" s="185"/>
      <c r="D626" s="185"/>
      <c r="E626" s="185"/>
      <c r="F626" s="185"/>
      <c r="G626" s="185"/>
      <c r="H626" s="185"/>
      <c r="I626" s="185"/>
      <c r="J626" s="185"/>
    </row>
    <row r="627" spans="1:10">
      <c r="A627" s="520" t="s">
        <v>598</v>
      </c>
      <c r="B627" s="520"/>
      <c r="C627" s="520"/>
      <c r="D627" s="520"/>
      <c r="E627" s="520"/>
      <c r="F627" s="520"/>
      <c r="G627" s="520"/>
      <c r="H627" s="520"/>
      <c r="I627" s="520"/>
      <c r="J627" s="520"/>
    </row>
    <row r="628" spans="1:10">
      <c r="A628" s="185"/>
      <c r="B628" s="185"/>
      <c r="C628" s="185"/>
      <c r="D628" s="185"/>
      <c r="E628" s="185"/>
      <c r="F628" s="185"/>
      <c r="G628" s="185"/>
      <c r="H628" s="185"/>
      <c r="I628" s="185"/>
      <c r="J628" s="185"/>
    </row>
    <row r="629" spans="1:10">
      <c r="A629" s="185"/>
      <c r="B629" s="185"/>
      <c r="C629" s="185"/>
      <c r="D629" s="185"/>
      <c r="E629" s="185"/>
      <c r="F629" s="185"/>
      <c r="G629" s="185"/>
      <c r="H629" s="185"/>
      <c r="I629" s="185"/>
      <c r="J629" s="185"/>
    </row>
    <row r="630" spans="1:10">
      <c r="A630" s="185"/>
      <c r="B630" s="185"/>
      <c r="C630" s="185"/>
      <c r="D630" s="185"/>
      <c r="E630" s="185"/>
      <c r="F630" s="185"/>
      <c r="G630" s="185"/>
      <c r="H630" s="185"/>
      <c r="I630" s="185"/>
      <c r="J630" s="185"/>
    </row>
    <row r="631" spans="1:10">
      <c r="A631" s="185"/>
      <c r="B631" s="185"/>
      <c r="C631" s="185"/>
      <c r="D631" s="185"/>
      <c r="E631" s="185"/>
      <c r="F631" s="185"/>
      <c r="G631" s="185"/>
      <c r="H631" s="185"/>
      <c r="I631" s="185"/>
      <c r="J631" s="185"/>
    </row>
    <row r="632" spans="1:10">
      <c r="A632" s="185"/>
      <c r="B632" s="185"/>
      <c r="C632" s="185"/>
      <c r="D632" s="185"/>
      <c r="E632" s="185"/>
      <c r="F632" s="185"/>
      <c r="G632" s="185"/>
      <c r="H632" s="185"/>
      <c r="I632" s="185"/>
      <c r="J632" s="185"/>
    </row>
    <row r="633" spans="1:10">
      <c r="A633" s="185"/>
      <c r="B633" s="185"/>
      <c r="C633" s="185"/>
      <c r="D633" s="185"/>
      <c r="E633" s="185"/>
      <c r="F633" s="185"/>
      <c r="G633" s="185"/>
      <c r="H633" s="185"/>
      <c r="I633" s="185"/>
      <c r="J633" s="185"/>
    </row>
    <row r="634" spans="1:10">
      <c r="A634" s="185"/>
      <c r="B634" s="185"/>
      <c r="C634" s="185"/>
      <c r="D634" s="185"/>
      <c r="E634" s="185"/>
      <c r="F634" s="185"/>
      <c r="G634" s="185"/>
      <c r="H634" s="185"/>
      <c r="I634" s="185"/>
      <c r="J634" s="185"/>
    </row>
    <row r="635" spans="1:10">
      <c r="C635" s="185"/>
      <c r="D635" s="185"/>
      <c r="E635" s="185"/>
      <c r="F635" s="185"/>
      <c r="G635" s="185"/>
    </row>
    <row r="636" spans="1:10">
      <c r="A636" s="487" t="s">
        <v>443</v>
      </c>
      <c r="B636" s="487"/>
      <c r="C636" s="487"/>
      <c r="D636" s="487"/>
      <c r="E636" s="487"/>
      <c r="F636" s="487"/>
      <c r="G636" s="487"/>
      <c r="H636" s="487"/>
      <c r="I636" s="487"/>
      <c r="J636" s="487"/>
    </row>
    <row r="637" spans="1:10" ht="15" customHeight="1">
      <c r="A637" s="185"/>
      <c r="B637" s="185"/>
      <c r="C637" s="185"/>
      <c r="D637" s="185"/>
      <c r="E637" s="185"/>
      <c r="F637" s="185"/>
      <c r="G637" s="185"/>
    </row>
    <row r="639" spans="1:10">
      <c r="A639" s="486" t="s">
        <v>425</v>
      </c>
      <c r="B639" s="486"/>
      <c r="C639" s="486"/>
      <c r="D639" s="486"/>
      <c r="E639" s="486"/>
      <c r="F639" s="486"/>
      <c r="G639" s="486"/>
      <c r="H639" s="486"/>
      <c r="I639" s="486"/>
      <c r="J639" s="486"/>
    </row>
    <row r="640" spans="1:10">
      <c r="D640" s="185"/>
    </row>
    <row r="641" spans="1:10">
      <c r="B641" s="207" t="s">
        <v>19</v>
      </c>
      <c r="D641" s="185"/>
    </row>
    <row r="642" spans="1:10">
      <c r="A642" s="181" t="s">
        <v>166</v>
      </c>
      <c r="B642" s="181">
        <v>176</v>
      </c>
      <c r="D642" s="185"/>
    </row>
    <row r="643" spans="1:10">
      <c r="A643" s="181" t="s">
        <v>167</v>
      </c>
      <c r="B643" s="181">
        <v>10</v>
      </c>
      <c r="D643" s="185"/>
    </row>
    <row r="644" spans="1:10" ht="17.25" customHeight="1">
      <c r="A644" s="207" t="s">
        <v>168</v>
      </c>
      <c r="B644" s="199">
        <f>ROUND(B643/B642,2)</f>
        <v>0.06</v>
      </c>
    </row>
    <row r="645" spans="1:10" ht="30.6" customHeight="1"/>
    <row r="646" spans="1:10" ht="19.899999999999999" customHeight="1">
      <c r="A646" s="486" t="s">
        <v>444</v>
      </c>
      <c r="B646" s="486"/>
      <c r="C646" s="486"/>
      <c r="D646" s="486"/>
      <c r="E646" s="486"/>
      <c r="F646" s="486"/>
      <c r="G646" s="486"/>
      <c r="H646" s="486"/>
      <c r="I646" s="486"/>
      <c r="J646" s="486"/>
    </row>
    <row r="647" spans="1:10" ht="36.75" customHeight="1">
      <c r="A647" s="185"/>
      <c r="B647" s="185"/>
      <c r="C647" s="185"/>
      <c r="D647" s="185"/>
      <c r="E647" s="185"/>
      <c r="F647" s="185"/>
      <c r="G647" s="185"/>
    </row>
    <row r="648" spans="1:10" ht="16.5" customHeight="1">
      <c r="A648" s="518"/>
      <c r="B648" s="518"/>
      <c r="C648" s="518"/>
      <c r="D648" s="518"/>
      <c r="E648" s="519"/>
      <c r="F648" s="207" t="s">
        <v>8</v>
      </c>
      <c r="G648" s="506" t="s">
        <v>121</v>
      </c>
      <c r="H648" s="506"/>
    </row>
    <row r="649" spans="1:10" ht="21.75" customHeight="1">
      <c r="A649" s="515" t="s">
        <v>414</v>
      </c>
      <c r="B649" s="516"/>
      <c r="C649" s="516"/>
      <c r="D649" s="516"/>
      <c r="E649" s="517"/>
      <c r="F649" s="181" t="s">
        <v>82</v>
      </c>
      <c r="G649" s="198">
        <v>1</v>
      </c>
      <c r="H649" s="198" t="s">
        <v>1</v>
      </c>
    </row>
    <row r="650" spans="1:10" ht="35.25" customHeight="1">
      <c r="A650" s="515" t="s">
        <v>415</v>
      </c>
      <c r="B650" s="516"/>
      <c r="C650" s="516"/>
      <c r="D650" s="516"/>
      <c r="E650" s="517"/>
      <c r="F650" s="181" t="s">
        <v>173</v>
      </c>
      <c r="G650" s="198">
        <v>1</v>
      </c>
      <c r="H650" s="198" t="s">
        <v>1</v>
      </c>
    </row>
    <row r="651" spans="1:10" ht="18.75" customHeight="1">
      <c r="A651" s="515" t="s">
        <v>416</v>
      </c>
      <c r="B651" s="516"/>
      <c r="C651" s="516"/>
      <c r="D651" s="516"/>
      <c r="E651" s="517"/>
      <c r="F651" s="181" t="s">
        <v>174</v>
      </c>
      <c r="G651" s="198">
        <v>1</v>
      </c>
      <c r="H651" s="198" t="s">
        <v>1</v>
      </c>
    </row>
    <row r="652" spans="1:10" ht="24.75" customHeight="1">
      <c r="A652" s="515" t="s">
        <v>417</v>
      </c>
      <c r="B652" s="516"/>
      <c r="C652" s="516"/>
      <c r="D652" s="516"/>
      <c r="E652" s="517"/>
      <c r="F652" s="181" t="s">
        <v>175</v>
      </c>
      <c r="G652" s="198">
        <v>75</v>
      </c>
      <c r="H652" s="198" t="s">
        <v>1</v>
      </c>
    </row>
    <row r="653" spans="1:10" ht="28.5" customHeight="1">
      <c r="A653" s="515" t="s">
        <v>418</v>
      </c>
      <c r="B653" s="516"/>
      <c r="C653" s="516" t="s">
        <v>96</v>
      </c>
      <c r="D653" s="516"/>
      <c r="E653" s="517"/>
      <c r="F653" s="181" t="s">
        <v>176</v>
      </c>
      <c r="G653" s="198">
        <v>25</v>
      </c>
      <c r="H653" s="198" t="s">
        <v>1</v>
      </c>
    </row>
    <row r="654" spans="1:10" ht="27" customHeight="1">
      <c r="A654" s="515" t="s">
        <v>419</v>
      </c>
      <c r="B654" s="516"/>
      <c r="C654" s="516"/>
      <c r="D654" s="516"/>
      <c r="E654" s="517"/>
      <c r="F654" s="181" t="s">
        <v>177</v>
      </c>
      <c r="G654" s="198">
        <v>20</v>
      </c>
      <c r="H654" s="198" t="s">
        <v>142</v>
      </c>
    </row>
    <row r="655" spans="1:10" ht="30.75" customHeight="1">
      <c r="A655" s="344"/>
      <c r="B655" s="322"/>
      <c r="C655" s="322"/>
      <c r="D655" s="322"/>
      <c r="E655" s="322"/>
      <c r="F655" s="322"/>
      <c r="G655" s="322"/>
    </row>
    <row r="656" spans="1:10" ht="38.450000000000003" customHeight="1">
      <c r="A656" s="486" t="s">
        <v>445</v>
      </c>
      <c r="B656" s="486"/>
      <c r="C656" s="486"/>
      <c r="D656" s="486"/>
      <c r="E656" s="486"/>
      <c r="F656" s="486"/>
      <c r="G656" s="486"/>
      <c r="H656" s="486"/>
      <c r="I656" s="486"/>
      <c r="J656" s="486"/>
    </row>
    <row r="657" spans="1:9" ht="30" customHeight="1">
      <c r="A657" s="344"/>
      <c r="B657" s="322"/>
      <c r="C657" s="322"/>
      <c r="D657" s="322"/>
      <c r="E657" s="322"/>
      <c r="F657" s="207" t="s">
        <v>8</v>
      </c>
      <c r="G657" s="506" t="s">
        <v>121</v>
      </c>
      <c r="H657" s="506"/>
      <c r="I657" s="345"/>
    </row>
    <row r="658" spans="1:9" ht="50.25" customHeight="1">
      <c r="A658" s="495" t="s">
        <v>417</v>
      </c>
      <c r="B658" s="511"/>
      <c r="C658" s="511"/>
      <c r="D658" s="511"/>
      <c r="E658" s="496"/>
      <c r="F658" s="181" t="s">
        <v>405</v>
      </c>
      <c r="G658" s="198">
        <v>11</v>
      </c>
      <c r="H658" s="198" t="s">
        <v>142</v>
      </c>
    </row>
    <row r="659" spans="1:9" ht="39" customHeight="1">
      <c r="A659" s="495" t="s">
        <v>420</v>
      </c>
      <c r="B659" s="511"/>
      <c r="C659" s="511"/>
      <c r="D659" s="511"/>
      <c r="E659" s="496"/>
      <c r="F659" s="181" t="s">
        <v>406</v>
      </c>
      <c r="G659" s="198">
        <v>25</v>
      </c>
      <c r="H659" s="198" t="s">
        <v>142</v>
      </c>
    </row>
    <row r="660" spans="1:9" ht="21" customHeight="1">
      <c r="A660" s="495" t="s">
        <v>421</v>
      </c>
      <c r="B660" s="511"/>
      <c r="C660" s="511"/>
      <c r="D660" s="511"/>
      <c r="E660" s="496"/>
      <c r="F660" s="181" t="s">
        <v>407</v>
      </c>
      <c r="G660" s="198">
        <v>570</v>
      </c>
      <c r="H660" s="198" t="s">
        <v>142</v>
      </c>
    </row>
    <row r="661" spans="1:9" ht="23.25" customHeight="1">
      <c r="A661" s="495" t="s">
        <v>596</v>
      </c>
      <c r="B661" s="511"/>
      <c r="C661" s="511"/>
      <c r="D661" s="511"/>
      <c r="E661" s="496"/>
      <c r="F661" s="181" t="s">
        <v>408</v>
      </c>
      <c r="G661" s="198">
        <v>65</v>
      </c>
      <c r="H661" s="198" t="s">
        <v>142</v>
      </c>
    </row>
    <row r="662" spans="1:9" ht="29.25" customHeight="1">
      <c r="A662" s="495" t="s">
        <v>422</v>
      </c>
      <c r="B662" s="511"/>
      <c r="C662" s="511"/>
      <c r="D662" s="511"/>
      <c r="E662" s="496"/>
      <c r="F662" s="181" t="s">
        <v>409</v>
      </c>
      <c r="G662" s="198">
        <v>20</v>
      </c>
      <c r="H662" s="198" t="s">
        <v>142</v>
      </c>
    </row>
    <row r="663" spans="1:9" ht="23.25" customHeight="1">
      <c r="A663" s="495" t="s">
        <v>423</v>
      </c>
      <c r="B663" s="511"/>
      <c r="C663" s="511"/>
      <c r="D663" s="511"/>
      <c r="E663" s="496"/>
      <c r="F663" s="181" t="s">
        <v>410</v>
      </c>
      <c r="G663" s="198">
        <v>3</v>
      </c>
      <c r="H663" s="198" t="s">
        <v>1</v>
      </c>
    </row>
    <row r="664" spans="1:9" ht="21.75" customHeight="1">
      <c r="A664" s="495" t="s">
        <v>424</v>
      </c>
      <c r="B664" s="511"/>
      <c r="C664" s="511"/>
      <c r="D664" s="511"/>
      <c r="E664" s="496"/>
      <c r="F664" s="181" t="s">
        <v>411</v>
      </c>
      <c r="G664" s="207">
        <v>3</v>
      </c>
      <c r="H664" s="207" t="s">
        <v>1</v>
      </c>
    </row>
    <row r="665" spans="1:9" ht="31.5" customHeight="1">
      <c r="A665" s="495" t="s">
        <v>163</v>
      </c>
      <c r="B665" s="511"/>
      <c r="C665" s="511"/>
      <c r="D665" s="511"/>
      <c r="E665" s="496"/>
      <c r="F665" s="181" t="s">
        <v>412</v>
      </c>
      <c r="G665" s="198">
        <v>50</v>
      </c>
      <c r="H665" s="198" t="s">
        <v>142</v>
      </c>
    </row>
    <row r="666" spans="1:9" ht="34.5" customHeight="1">
      <c r="A666" s="495" t="s">
        <v>164</v>
      </c>
      <c r="B666" s="511"/>
      <c r="C666" s="511"/>
      <c r="D666" s="511"/>
      <c r="E666" s="496"/>
      <c r="F666" s="181" t="s">
        <v>413</v>
      </c>
      <c r="G666" s="198">
        <v>12</v>
      </c>
      <c r="H666" s="198" t="s">
        <v>1</v>
      </c>
    </row>
    <row r="667" spans="1:9" ht="21" customHeight="1"/>
    <row r="668" spans="1:9" ht="21" customHeight="1">
      <c r="G668" s="183" t="s">
        <v>597</v>
      </c>
    </row>
    <row r="669" spans="1:9" ht="21" customHeight="1"/>
    <row r="1286" spans="8:8">
      <c r="H1286" s="183" t="s">
        <v>96</v>
      </c>
    </row>
  </sheetData>
  <mergeCells count="155">
    <mergeCell ref="A188:J188"/>
    <mergeCell ref="A191:J191"/>
    <mergeCell ref="A175:J175"/>
    <mergeCell ref="A178:J178"/>
    <mergeCell ref="A194:J194"/>
    <mergeCell ref="A195:J195"/>
    <mergeCell ref="A244:J244"/>
    <mergeCell ref="A208:J208"/>
    <mergeCell ref="A211:J211"/>
    <mergeCell ref="A214:J214"/>
    <mergeCell ref="A215:J215"/>
    <mergeCell ref="A185:J185"/>
    <mergeCell ref="A3:J3"/>
    <mergeCell ref="E23:F23"/>
    <mergeCell ref="A24:B24"/>
    <mergeCell ref="A93:B93"/>
    <mergeCell ref="A92:B92"/>
    <mergeCell ref="A4:J4"/>
    <mergeCell ref="A44:J44"/>
    <mergeCell ref="A104:J104"/>
    <mergeCell ref="A106:J106"/>
    <mergeCell ref="A94:B94"/>
    <mergeCell ref="A96:B96"/>
    <mergeCell ref="D100:D101"/>
    <mergeCell ref="A56:J56"/>
    <mergeCell ref="A71:J71"/>
    <mergeCell ref="A5:J5"/>
    <mergeCell ref="A31:J31"/>
    <mergeCell ref="A89:J89"/>
    <mergeCell ref="A28:J28"/>
    <mergeCell ref="A11:J11"/>
    <mergeCell ref="E101:G101"/>
    <mergeCell ref="A33:J33"/>
    <mergeCell ref="A8:J8"/>
    <mergeCell ref="A14:J14"/>
    <mergeCell ref="A19:J19"/>
    <mergeCell ref="A100:A101"/>
    <mergeCell ref="E100:G100"/>
    <mergeCell ref="B100:B101"/>
    <mergeCell ref="A95:B95"/>
    <mergeCell ref="H121:I121"/>
    <mergeCell ref="A117:J117"/>
    <mergeCell ref="A113:J113"/>
    <mergeCell ref="A115:J115"/>
    <mergeCell ref="A132:J132"/>
    <mergeCell ref="H138:I138"/>
    <mergeCell ref="H128:I128"/>
    <mergeCell ref="A646:J646"/>
    <mergeCell ref="A639:J639"/>
    <mergeCell ref="A627:J627"/>
    <mergeCell ref="B521:C521"/>
    <mergeCell ref="A123:J123"/>
    <mergeCell ref="H153:I153"/>
    <mergeCell ref="A157:J157"/>
    <mergeCell ref="A155:J155"/>
    <mergeCell ref="A432:J432"/>
    <mergeCell ref="A586:J586"/>
    <mergeCell ref="A587:J587"/>
    <mergeCell ref="A422:J422"/>
    <mergeCell ref="A273:J273"/>
    <mergeCell ref="A278:J278"/>
    <mergeCell ref="A430:J430"/>
    <mergeCell ref="A424:J424"/>
    <mergeCell ref="A271:J271"/>
    <mergeCell ref="A171:J171"/>
    <mergeCell ref="A179:J179"/>
    <mergeCell ref="A169:J169"/>
    <mergeCell ref="A231:J231"/>
    <mergeCell ref="A160:J160"/>
    <mergeCell ref="A665:E665"/>
    <mergeCell ref="A666:E666"/>
    <mergeCell ref="A625:J625"/>
    <mergeCell ref="A658:E658"/>
    <mergeCell ref="A659:E659"/>
    <mergeCell ref="A660:E660"/>
    <mergeCell ref="A661:E661"/>
    <mergeCell ref="A662:E662"/>
    <mergeCell ref="A651:E651"/>
    <mergeCell ref="A652:E652"/>
    <mergeCell ref="A653:E653"/>
    <mergeCell ref="A654:E654"/>
    <mergeCell ref="A648:E648"/>
    <mergeCell ref="A664:E664"/>
    <mergeCell ref="A650:E650"/>
    <mergeCell ref="A636:J636"/>
    <mergeCell ref="A649:E649"/>
    <mergeCell ref="A663:E663"/>
    <mergeCell ref="A656:J656"/>
    <mergeCell ref="G657:H657"/>
    <mergeCell ref="G648:H648"/>
    <mergeCell ref="B571:F571"/>
    <mergeCell ref="C589:D589"/>
    <mergeCell ref="A349:J349"/>
    <mergeCell ref="A355:J355"/>
    <mergeCell ref="A375:J375"/>
    <mergeCell ref="A361:J361"/>
    <mergeCell ref="C560:D560"/>
    <mergeCell ref="C561:D561"/>
    <mergeCell ref="A576:J576"/>
    <mergeCell ref="A530:J530"/>
    <mergeCell ref="B515:C515"/>
    <mergeCell ref="B516:C516"/>
    <mergeCell ref="C502:D502"/>
    <mergeCell ref="C503:D503"/>
    <mergeCell ref="B497:C497"/>
    <mergeCell ref="B517:C517"/>
    <mergeCell ref="A555:J555"/>
    <mergeCell ref="A569:J569"/>
    <mergeCell ref="A533:D533"/>
    <mergeCell ref="A142:J142"/>
    <mergeCell ref="H148:I148"/>
    <mergeCell ref="A205:J205"/>
    <mergeCell ref="A547:J547"/>
    <mergeCell ref="A295:C295"/>
    <mergeCell ref="A233:J233"/>
    <mergeCell ref="A369:J369"/>
    <mergeCell ref="A382:J382"/>
    <mergeCell ref="A391:J391"/>
    <mergeCell ref="A400:J400"/>
    <mergeCell ref="A408:J408"/>
    <mergeCell ref="A341:J341"/>
    <mergeCell ref="F338:G338"/>
    <mergeCell ref="A316:J316"/>
    <mergeCell ref="A297:J297"/>
    <mergeCell ref="A284:J284"/>
    <mergeCell ref="A436:B436"/>
    <mergeCell ref="F307:G307"/>
    <mergeCell ref="A437:B437"/>
    <mergeCell ref="A438:B438"/>
    <mergeCell ref="A416:J416"/>
    <mergeCell ref="A255:J255"/>
    <mergeCell ref="A163:J163"/>
    <mergeCell ref="B518:C518"/>
    <mergeCell ref="A286:J286"/>
    <mergeCell ref="A488:J488"/>
    <mergeCell ref="A462:I462"/>
    <mergeCell ref="A467:I467"/>
    <mergeCell ref="A472:I472"/>
    <mergeCell ref="A461:J461"/>
    <mergeCell ref="A471:I471"/>
    <mergeCell ref="B557:F557"/>
    <mergeCell ref="B498:C498"/>
    <mergeCell ref="A440:J440"/>
    <mergeCell ref="A511:J511"/>
    <mergeCell ref="B495:C495"/>
    <mergeCell ref="B496:C496"/>
    <mergeCell ref="B501:C501"/>
    <mergeCell ref="B499:C499"/>
    <mergeCell ref="B520:C520"/>
    <mergeCell ref="A481:J481"/>
    <mergeCell ref="A490:J490"/>
    <mergeCell ref="A299:J299"/>
    <mergeCell ref="A309:J309"/>
    <mergeCell ref="F314:G314"/>
    <mergeCell ref="F326:G326"/>
  </mergeCells>
  <phoneticPr fontId="1" type="noConversion"/>
  <pageMargins left="0.511811024" right="0.511811024" top="0.78740157499999996" bottom="0.78740157499999996" header="0.31496062000000002" footer="0.31496062000000002"/>
  <pageSetup paperSize="9" scale="49" fitToHeight="0" orientation="portrait" r:id="rId1"/>
  <rowBreaks count="8" manualBreakCount="8">
    <brk id="88" max="9" man="1"/>
    <brk id="184" max="9" man="1"/>
    <brk id="283" max="9" man="1"/>
    <brk id="371" max="9" man="1"/>
    <brk id="460" max="9" man="1"/>
    <brk id="546" max="9" man="1"/>
    <brk id="604" max="9" man="1"/>
    <brk id="624" max="9" man="1"/>
  </rowBreak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E44D39-5906-483D-9BA9-0A683DF3E0A7}">
  <dimension ref="A1:I10"/>
  <sheetViews>
    <sheetView view="pageBreakPreview" zoomScaleNormal="100" zoomScaleSheetLayoutView="100" workbookViewId="0">
      <selection activeCell="D12" sqref="D12"/>
    </sheetView>
  </sheetViews>
  <sheetFormatPr defaultRowHeight="15"/>
  <cols>
    <col min="3" max="3" width="14.7109375" bestFit="1" customWidth="1"/>
    <col min="4" max="4" width="59.85546875" customWidth="1"/>
    <col min="6" max="6" width="9.28515625" bestFit="1" customWidth="1"/>
    <col min="7" max="7" width="11.85546875" bestFit="1" customWidth="1"/>
  </cols>
  <sheetData>
    <row r="1" spans="1:9">
      <c r="A1" s="539" t="s">
        <v>610</v>
      </c>
      <c r="B1" s="539"/>
      <c r="C1" s="539"/>
      <c r="D1" s="539"/>
      <c r="E1" s="539"/>
      <c r="F1" s="539"/>
      <c r="G1" s="539"/>
      <c r="H1" s="539"/>
      <c r="I1" s="539"/>
    </row>
    <row r="6" spans="1:9" ht="50.45" customHeight="1">
      <c r="C6" s="538" t="s">
        <v>258</v>
      </c>
      <c r="D6" s="538"/>
      <c r="E6" s="538"/>
      <c r="F6" s="538"/>
      <c r="G6" s="538"/>
    </row>
    <row r="7" spans="1:9">
      <c r="C7" s="155" t="s">
        <v>8</v>
      </c>
      <c r="D7" s="155" t="s">
        <v>256</v>
      </c>
      <c r="E7" s="156" t="s">
        <v>121</v>
      </c>
      <c r="F7" s="157" t="s">
        <v>17</v>
      </c>
      <c r="G7" s="158" t="s">
        <v>12</v>
      </c>
    </row>
    <row r="8" spans="1:9" ht="71.25" customHeight="1">
      <c r="C8" s="155" t="s">
        <v>180</v>
      </c>
      <c r="D8" s="346" t="s">
        <v>186</v>
      </c>
      <c r="E8" s="155" t="s">
        <v>1</v>
      </c>
      <c r="F8" s="155">
        <v>1</v>
      </c>
      <c r="G8" s="159">
        <v>68.47</v>
      </c>
    </row>
    <row r="9" spans="1:9" ht="30">
      <c r="C9" s="155" t="s">
        <v>249</v>
      </c>
      <c r="D9" s="161" t="s">
        <v>255</v>
      </c>
      <c r="E9" s="155" t="s">
        <v>1</v>
      </c>
      <c r="F9" s="155">
        <v>1</v>
      </c>
      <c r="G9" s="159">
        <v>22.5</v>
      </c>
    </row>
    <row r="10" spans="1:9">
      <c r="C10" s="154"/>
      <c r="D10" s="154"/>
      <c r="E10" s="154"/>
      <c r="F10" s="156" t="s">
        <v>0</v>
      </c>
      <c r="G10" s="160">
        <f>SUM(G8:G9)</f>
        <v>90.97</v>
      </c>
    </row>
  </sheetData>
  <mergeCells count="2">
    <mergeCell ref="C6:G6"/>
    <mergeCell ref="A1:I1"/>
  </mergeCells>
  <pageMargins left="0.511811024" right="0.511811024" top="0.78740157499999996" bottom="0.78740157499999996" header="0.31496062000000002" footer="0.31496062000000002"/>
  <pageSetup paperSize="9" scale="64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7752BC-2CE9-4457-834B-44D3923D4179}">
  <dimension ref="A5:I52"/>
  <sheetViews>
    <sheetView topLeftCell="A37" workbookViewId="0">
      <selection activeCell="C52" sqref="C52"/>
    </sheetView>
  </sheetViews>
  <sheetFormatPr defaultRowHeight="15"/>
  <cols>
    <col min="2" max="2" width="17.140625" customWidth="1"/>
    <col min="3" max="3" width="68.7109375" customWidth="1"/>
    <col min="4" max="4" width="66.42578125" bestFit="1" customWidth="1"/>
  </cols>
  <sheetData>
    <row r="5" spans="1:6">
      <c r="B5" s="146" t="s">
        <v>180</v>
      </c>
      <c r="C5" s="146" t="s">
        <v>181</v>
      </c>
      <c r="D5" s="146" t="s">
        <v>182</v>
      </c>
      <c r="E5" s="146" t="s">
        <v>183</v>
      </c>
      <c r="F5" s="146" t="s">
        <v>184</v>
      </c>
    </row>
    <row r="8" spans="1:6">
      <c r="B8" s="146" t="s">
        <v>189</v>
      </c>
      <c r="C8" s="146" t="s">
        <v>190</v>
      </c>
      <c r="D8" s="146" t="s">
        <v>191</v>
      </c>
      <c r="E8" s="146" t="s">
        <v>192</v>
      </c>
    </row>
    <row r="9" spans="1:6">
      <c r="B9" s="146" t="s">
        <v>193</v>
      </c>
      <c r="C9" s="146" t="s">
        <v>194</v>
      </c>
      <c r="D9" s="146" t="s">
        <v>195</v>
      </c>
      <c r="E9" s="146" t="s">
        <v>196</v>
      </c>
    </row>
    <row r="10" spans="1:6">
      <c r="A10" t="s">
        <v>208</v>
      </c>
      <c r="B10" s="146" t="s">
        <v>197</v>
      </c>
      <c r="C10" s="146" t="s">
        <v>198</v>
      </c>
      <c r="D10" s="146" t="s">
        <v>199</v>
      </c>
      <c r="E10" s="146"/>
    </row>
    <row r="11" spans="1:6">
      <c r="B11" s="146" t="s">
        <v>200</v>
      </c>
      <c r="C11" s="146" t="s">
        <v>201</v>
      </c>
      <c r="D11" s="146" t="s">
        <v>202</v>
      </c>
    </row>
    <row r="12" spans="1:6">
      <c r="B12" s="146" t="s">
        <v>203</v>
      </c>
      <c r="C12" s="146" t="s">
        <v>204</v>
      </c>
      <c r="D12" s="146" t="s">
        <v>205</v>
      </c>
    </row>
    <row r="14" spans="1:6">
      <c r="B14" s="146" t="s">
        <v>233</v>
      </c>
      <c r="C14" s="146" t="s">
        <v>234</v>
      </c>
      <c r="D14" s="146" t="s">
        <v>235</v>
      </c>
    </row>
    <row r="15" spans="1:6">
      <c r="B15" s="146" t="s">
        <v>236</v>
      </c>
      <c r="C15" s="146" t="s">
        <v>237</v>
      </c>
      <c r="D15" s="146" t="s">
        <v>238</v>
      </c>
      <c r="E15" s="146" t="s">
        <v>239</v>
      </c>
    </row>
    <row r="17" spans="2:6" ht="30">
      <c r="B17" s="151" t="s">
        <v>240</v>
      </c>
      <c r="C17" s="150" t="s">
        <v>241</v>
      </c>
    </row>
    <row r="19" spans="2:6">
      <c r="C19" t="s">
        <v>242</v>
      </c>
    </row>
    <row r="22" spans="2:6" ht="30">
      <c r="B22" s="151" t="s">
        <v>243</v>
      </c>
      <c r="C22" s="150" t="s">
        <v>244</v>
      </c>
      <c r="D22" s="152" t="s">
        <v>218</v>
      </c>
      <c r="E22" s="153">
        <v>12.5</v>
      </c>
      <c r="F22" s="152"/>
    </row>
    <row r="23" spans="2:6" ht="30">
      <c r="B23" s="151" t="s">
        <v>245</v>
      </c>
      <c r="C23" s="150" t="s">
        <v>246</v>
      </c>
      <c r="D23" s="152" t="s">
        <v>218</v>
      </c>
      <c r="E23" s="153">
        <v>16.5</v>
      </c>
      <c r="F23" s="152"/>
    </row>
    <row r="24" spans="2:6" ht="30">
      <c r="B24" s="151" t="s">
        <v>247</v>
      </c>
      <c r="C24" s="150" t="s">
        <v>248</v>
      </c>
      <c r="D24" s="152" t="s">
        <v>218</v>
      </c>
      <c r="E24" s="153">
        <v>18.5</v>
      </c>
      <c r="F24" s="152"/>
    </row>
    <row r="25" spans="2:6" ht="30">
      <c r="B25" s="151" t="s">
        <v>249</v>
      </c>
      <c r="C25" s="150" t="s">
        <v>250</v>
      </c>
    </row>
    <row r="38" spans="1:9">
      <c r="C38" t="s">
        <v>264</v>
      </c>
    </row>
    <row r="39" spans="1:9">
      <c r="C39" t="s">
        <v>265</v>
      </c>
    </row>
    <row r="45" spans="1:9">
      <c r="A45" s="146" t="s">
        <v>353</v>
      </c>
      <c r="B45" s="146" t="s">
        <v>354</v>
      </c>
      <c r="C45" s="146" t="s">
        <v>355</v>
      </c>
      <c r="D45" s="146" t="s">
        <v>356</v>
      </c>
      <c r="E45" s="146"/>
      <c r="F45" s="146"/>
      <c r="G45" s="146"/>
      <c r="H45" s="146" t="s">
        <v>142</v>
      </c>
      <c r="I45" s="171">
        <v>16.02</v>
      </c>
    </row>
    <row r="52" spans="3:3">
      <c r="C52" t="s">
        <v>549</v>
      </c>
    </row>
  </sheetData>
  <hyperlinks>
    <hyperlink ref="B17" r:id="rId1" display="https://www2.rio.rj.gov.br/sco/composicaosco.cfm?item=1PJ10500500%2F202403" xr:uid="{31E6A316-32FE-435B-98AC-C6CC2565CC38}"/>
    <hyperlink ref="B22" r:id="rId2" display="https://www2.rio.rj.gov.br/sco/composicaosco.cfm?item=1PJ34050700%2F202403" xr:uid="{0500E36E-3FFE-43EB-A890-7CFC409E3803}"/>
    <hyperlink ref="B23" r:id="rId3" display="https://www2.rio.rj.gov.br/sco/composicaosco.cfm?item=1PJ34050750%2F202403" xr:uid="{54020B52-7B09-47B1-A71D-37315EEE9479}"/>
    <hyperlink ref="B24" r:id="rId4" display="https://www2.rio.rj.gov.br/sco/composicaosco.cfm?item=1PJ34050800%2F202403" xr:uid="{0E8EE236-FEC9-4D7F-9CF2-08307F1F723B}"/>
    <hyperlink ref="B25" r:id="rId5" display="https://www2.rio.rj.gov.br/sco/composicaosco.cfm?item=1PJ34050850%2F202403" xr:uid="{20F84870-A8DC-48A9-8970-17BA6637277F}"/>
  </hyperlink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130F83-650F-49A3-B4FA-7ED6AE77B496}">
  <dimension ref="B6:T32"/>
  <sheetViews>
    <sheetView topLeftCell="A31" workbookViewId="0">
      <selection activeCell="H8" sqref="H8"/>
    </sheetView>
  </sheetViews>
  <sheetFormatPr defaultRowHeight="15"/>
  <cols>
    <col min="2" max="2" width="12.85546875" bestFit="1" customWidth="1"/>
    <col min="8" max="8" width="31" bestFit="1" customWidth="1"/>
    <col min="9" max="9" width="12.42578125" customWidth="1"/>
    <col min="10" max="10" width="15.7109375" customWidth="1"/>
    <col min="20" max="20" width="21.7109375" customWidth="1"/>
  </cols>
  <sheetData>
    <row r="6" spans="2:20">
      <c r="O6" t="s">
        <v>574</v>
      </c>
    </row>
    <row r="8" spans="2:20">
      <c r="H8" t="s">
        <v>429</v>
      </c>
      <c r="O8" t="s">
        <v>575</v>
      </c>
      <c r="P8">
        <v>150</v>
      </c>
    </row>
    <row r="9" spans="2:20">
      <c r="H9" t="s">
        <v>573</v>
      </c>
      <c r="K9" t="s">
        <v>428</v>
      </c>
    </row>
    <row r="10" spans="2:20">
      <c r="H10" t="s">
        <v>430</v>
      </c>
    </row>
    <row r="15" spans="2:20">
      <c r="B15" t="s">
        <v>475</v>
      </c>
      <c r="C15" s="540" t="s">
        <v>476</v>
      </c>
      <c r="D15" s="540"/>
      <c r="E15" s="540"/>
      <c r="F15" s="540"/>
      <c r="G15" s="540"/>
      <c r="H15" s="540"/>
      <c r="I15" s="540"/>
      <c r="J15" s="540"/>
      <c r="K15" s="540"/>
      <c r="L15" s="540"/>
      <c r="M15" s="540"/>
      <c r="N15" s="540"/>
      <c r="O15" s="540"/>
      <c r="P15" s="540"/>
      <c r="Q15" s="540"/>
      <c r="R15" s="540"/>
      <c r="S15" s="540"/>
      <c r="T15" s="540"/>
    </row>
    <row r="16" spans="2:20">
      <c r="B16" t="s">
        <v>465</v>
      </c>
      <c r="C16" s="540" t="s">
        <v>466</v>
      </c>
      <c r="D16" s="540"/>
      <c r="E16" s="540"/>
      <c r="F16" s="540"/>
      <c r="G16" s="540"/>
      <c r="H16" s="540"/>
      <c r="I16" s="540"/>
      <c r="J16" s="540"/>
      <c r="K16" s="540"/>
      <c r="L16" s="540"/>
      <c r="M16" s="540"/>
      <c r="N16" s="540"/>
      <c r="O16" s="540"/>
      <c r="P16" s="540"/>
      <c r="Q16" s="540"/>
      <c r="R16" s="540"/>
      <c r="S16" s="540"/>
      <c r="T16" s="540"/>
    </row>
    <row r="17" spans="2:20">
      <c r="B17" t="s">
        <v>467</v>
      </c>
      <c r="C17" s="540" t="s">
        <v>468</v>
      </c>
      <c r="D17" s="540"/>
      <c r="E17" s="540"/>
      <c r="F17" s="540"/>
      <c r="G17" s="540"/>
      <c r="H17" s="540"/>
      <c r="I17" s="540"/>
      <c r="J17" s="540"/>
      <c r="K17" s="540"/>
      <c r="L17" s="540"/>
      <c r="M17" s="540"/>
      <c r="N17" s="540"/>
      <c r="O17" s="540"/>
      <c r="P17" s="540"/>
      <c r="Q17" s="540"/>
      <c r="R17" s="540"/>
      <c r="S17" s="540"/>
      <c r="T17" s="540"/>
    </row>
    <row r="18" spans="2:20">
      <c r="B18" t="s">
        <v>469</v>
      </c>
      <c r="C18" s="540" t="s">
        <v>470</v>
      </c>
      <c r="D18" s="540"/>
      <c r="E18" s="540"/>
      <c r="F18" s="540"/>
      <c r="G18" s="540"/>
      <c r="H18" s="540"/>
      <c r="I18" s="540"/>
      <c r="J18" s="540"/>
      <c r="K18" s="540"/>
      <c r="L18" s="540"/>
      <c r="M18" s="540"/>
      <c r="N18" s="540"/>
      <c r="O18" s="540"/>
      <c r="P18" s="540"/>
      <c r="Q18" s="540"/>
      <c r="R18" s="540"/>
      <c r="S18" s="540"/>
      <c r="T18" s="540"/>
    </row>
    <row r="19" spans="2:20">
      <c r="B19" t="s">
        <v>471</v>
      </c>
      <c r="C19" s="540" t="s">
        <v>472</v>
      </c>
      <c r="D19" s="540"/>
      <c r="E19" s="540"/>
      <c r="F19" s="540"/>
      <c r="G19" s="540"/>
      <c r="H19" s="540"/>
      <c r="I19" s="540"/>
      <c r="J19" s="540"/>
      <c r="K19" s="540"/>
      <c r="L19" s="540"/>
      <c r="M19" s="540"/>
      <c r="N19" s="540"/>
      <c r="O19" s="540"/>
      <c r="P19" s="540"/>
      <c r="Q19" s="540"/>
      <c r="R19" s="540"/>
      <c r="S19" s="540"/>
      <c r="T19" s="540"/>
    </row>
    <row r="20" spans="2:20">
      <c r="B20" t="s">
        <v>473</v>
      </c>
      <c r="C20" t="s">
        <v>474</v>
      </c>
    </row>
    <row r="21" spans="2:20">
      <c r="B21" t="s">
        <v>477</v>
      </c>
      <c r="C21" t="s">
        <v>478</v>
      </c>
    </row>
    <row r="22" spans="2:20">
      <c r="B22" t="s">
        <v>479</v>
      </c>
      <c r="C22" t="s">
        <v>480</v>
      </c>
    </row>
    <row r="23" spans="2:20">
      <c r="B23" t="s">
        <v>481</v>
      </c>
      <c r="C23" t="s">
        <v>482</v>
      </c>
    </row>
    <row r="24" spans="2:20">
      <c r="B24" t="s">
        <v>483</v>
      </c>
      <c r="C24" t="s">
        <v>484</v>
      </c>
    </row>
    <row r="25" spans="2:20">
      <c r="B25" t="s">
        <v>485</v>
      </c>
      <c r="C25" t="s">
        <v>486</v>
      </c>
    </row>
    <row r="26" spans="2:20">
      <c r="B26" t="s">
        <v>487</v>
      </c>
      <c r="C26" t="s">
        <v>488</v>
      </c>
    </row>
    <row r="27" spans="2:20">
      <c r="B27" t="s">
        <v>489</v>
      </c>
      <c r="C27" t="s">
        <v>490</v>
      </c>
    </row>
    <row r="28" spans="2:20">
      <c r="B28" t="s">
        <v>491</v>
      </c>
      <c r="C28" t="s">
        <v>492</v>
      </c>
    </row>
    <row r="29" spans="2:20">
      <c r="B29" t="s">
        <v>493</v>
      </c>
      <c r="C29" t="s">
        <v>494</v>
      </c>
    </row>
    <row r="30" spans="2:20">
      <c r="B30" t="s">
        <v>495</v>
      </c>
      <c r="C30" t="s">
        <v>496</v>
      </c>
    </row>
    <row r="31" spans="2:20">
      <c r="B31" t="s">
        <v>483</v>
      </c>
      <c r="C31" t="s">
        <v>484</v>
      </c>
    </row>
    <row r="32" spans="2:20">
      <c r="B32" t="s">
        <v>497</v>
      </c>
      <c r="C32" t="s">
        <v>498</v>
      </c>
    </row>
  </sheetData>
  <mergeCells count="5">
    <mergeCell ref="C16:T16"/>
    <mergeCell ref="C17:T17"/>
    <mergeCell ref="C18:T18"/>
    <mergeCell ref="C19:T19"/>
    <mergeCell ref="C15:T15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8</vt:i4>
      </vt:variant>
      <vt:variant>
        <vt:lpstr>Intervalos Nomeados</vt:lpstr>
      </vt:variant>
      <vt:variant>
        <vt:i4>6</vt:i4>
      </vt:variant>
    </vt:vector>
  </HeadingPairs>
  <TitlesOfParts>
    <vt:vector size="14" baseType="lpstr">
      <vt:lpstr>Anexo IB-Planilha Orçamentaria</vt:lpstr>
      <vt:lpstr>Anexo IC-Cronograma Fisico-Fina</vt:lpstr>
      <vt:lpstr>Anexo ID BDI-Obras Covencionais</vt:lpstr>
      <vt:lpstr>Anexo IE-BDI  eletrica</vt:lpstr>
      <vt:lpstr>Anexo IF-Memorial de Calculo</vt:lpstr>
      <vt:lpstr>Anexo IG - Composiçao Mudas</vt:lpstr>
      <vt:lpstr>Planilha1</vt:lpstr>
      <vt:lpstr>Planilha2</vt:lpstr>
      <vt:lpstr>'Anexo IB-Planilha Orçamentaria'!Area_de_impressao</vt:lpstr>
      <vt:lpstr>'Anexo IC-Cronograma Fisico-Fina'!Area_de_impressao</vt:lpstr>
      <vt:lpstr>'Anexo ID BDI-Obras Covencionais'!Area_de_impressao</vt:lpstr>
      <vt:lpstr>'Anexo IE-BDI  eletrica'!Area_de_impressao</vt:lpstr>
      <vt:lpstr>'Anexo IF-Memorial de Calculo'!Area_de_impressao</vt:lpstr>
      <vt:lpstr>'Anexo IG - Composiçao Mudas'!Area_de_impressao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</dc:creator>
  <cp:lastModifiedBy>Marcos Paulo</cp:lastModifiedBy>
  <cp:lastPrinted>2024-10-02T15:55:12Z</cp:lastPrinted>
  <dcterms:created xsi:type="dcterms:W3CDTF">2021-04-26T17:36:06Z</dcterms:created>
  <dcterms:modified xsi:type="dcterms:W3CDTF">2024-10-08T17:27:43Z</dcterms:modified>
</cp:coreProperties>
</file>