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1.141\compartilhamento\Licitações 2024\PMA\PREGÃO ELETRONICO 013-2024 PMA - Locação de Equipamentos (caminhão, retro, rolo, caminhão guindalto)\ANEXO I - Projeto Basico\"/>
    </mc:Choice>
  </mc:AlternateContent>
  <xr:revisionPtr revIDLastSave="0" documentId="13_ncr:1_{8B80FD30-433D-4137-84A1-7FE367D6E3F0}" xr6:coauthVersionLast="47" xr6:coauthVersionMax="47" xr10:uidLastSave="{00000000-0000-0000-0000-000000000000}"/>
  <bookViews>
    <workbookView xWindow="-120" yWindow="-120" windowWidth="19440" windowHeight="15000" firstSheet="1" activeTab="3" xr2:uid="{00000000-000D-0000-FFFF-FFFF00000000}"/>
  </bookViews>
  <sheets>
    <sheet name="Anexo IB-Planilha Orçamentaria" sheetId="4" r:id="rId1"/>
    <sheet name="Anexo IC- Comosição do BDI" sheetId="5" r:id="rId2"/>
    <sheet name="Anexo ID- Memorial de Calculo" sheetId="2" r:id="rId3"/>
    <sheet name="Anexo IE - Cronograma" sheetId="3" r:id="rId4"/>
  </sheets>
  <definedNames>
    <definedName name="_xlnm.Print_Area" localSheetId="0">'Anexo IB-Planilha Orçamentaria'!$A$1:$I$26</definedName>
    <definedName name="_xlnm.Print_Area" localSheetId="2">'Anexo ID- Memorial de Calculo'!$A$1:$Q$121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4" l="1"/>
  <c r="F15" i="4"/>
  <c r="I15" i="4" s="1"/>
  <c r="G15" i="4"/>
  <c r="H15" i="4"/>
  <c r="I7" i="4"/>
  <c r="E94" i="2"/>
  <c r="O63" i="2"/>
  <c r="P63" i="2" s="1"/>
  <c r="P64" i="2" s="1"/>
  <c r="C72" i="2" s="1"/>
  <c r="P56" i="2"/>
  <c r="P57" i="2"/>
  <c r="P55" i="2"/>
  <c r="F103" i="2"/>
  <c r="G16" i="4" s="1"/>
  <c r="F46" i="2"/>
  <c r="F29" i="2"/>
  <c r="G14" i="4" s="1"/>
  <c r="D110" i="2"/>
  <c r="E110" i="2" s="1"/>
  <c r="F110" i="2" s="1"/>
  <c r="D109" i="2"/>
  <c r="E109" i="2" s="1"/>
  <c r="F109" i="2" s="1"/>
  <c r="D108" i="2"/>
  <c r="E108" i="2" s="1"/>
  <c r="F108" i="2" s="1"/>
  <c r="P58" i="2" l="1"/>
  <c r="C71" i="2" s="1"/>
  <c r="F111" i="2"/>
  <c r="E16" i="4" s="1"/>
  <c r="D89" i="2" l="1"/>
  <c r="E89" i="2" s="1"/>
  <c r="F89" i="2" s="1"/>
  <c r="D88" i="2"/>
  <c r="E88" i="2" s="1"/>
  <c r="F88" i="2" s="1"/>
  <c r="D87" i="2"/>
  <c r="E87" i="2" s="1"/>
  <c r="F87" i="2" s="1"/>
  <c r="D72" i="2"/>
  <c r="E72" i="2" s="1"/>
  <c r="F72" i="2" s="1"/>
  <c r="D71" i="2"/>
  <c r="E71" i="2" s="1"/>
  <c r="F73" i="2" s="1"/>
  <c r="E93" i="2" s="1"/>
  <c r="D35" i="2"/>
  <c r="F14" i="2"/>
  <c r="G13" i="4" s="1"/>
  <c r="D17" i="2"/>
  <c r="E17" i="2" s="1"/>
  <c r="F17" i="2" s="1"/>
  <c r="I14" i="3"/>
  <c r="C12" i="3"/>
  <c r="M14" i="3" s="1"/>
  <c r="E32" i="2"/>
  <c r="D36" i="2"/>
  <c r="D37" i="2"/>
  <c r="C14" i="3" l="1"/>
  <c r="G14" i="3"/>
  <c r="K14" i="3"/>
  <c r="F71" i="2"/>
  <c r="E14" i="3"/>
  <c r="G12" i="3"/>
  <c r="E13" i="3" s="1"/>
  <c r="K12" i="3"/>
  <c r="M12" i="3"/>
  <c r="F90" i="2"/>
  <c r="E35" i="2"/>
  <c r="F35" i="2" s="1"/>
  <c r="E12" i="3"/>
  <c r="I12" i="3"/>
  <c r="E36" i="2"/>
  <c r="F36" i="2" s="1"/>
  <c r="E37" i="2"/>
  <c r="F37" i="2" s="1"/>
  <c r="F18" i="5"/>
  <c r="F16" i="4" s="1"/>
  <c r="E95" i="2" l="1"/>
  <c r="F38" i="2"/>
  <c r="E14" i="4" s="1"/>
  <c r="F14" i="4" s="1"/>
  <c r="H14" i="4"/>
  <c r="D19" i="2"/>
  <c r="E19" i="2" s="1"/>
  <c r="F19" i="2" s="1"/>
  <c r="D18" i="2"/>
  <c r="H16" i="4" l="1"/>
  <c r="I16" i="4" s="1"/>
  <c r="H13" i="4"/>
  <c r="E18" i="2"/>
  <c r="F18" i="2" s="1"/>
  <c r="F20" i="2" l="1"/>
  <c r="E13" i="4" s="1"/>
  <c r="F13" i="4" s="1"/>
  <c r="I14" i="4"/>
  <c r="I13" i="4" l="1"/>
  <c r="I17" i="4" s="1"/>
  <c r="K18" i="4" l="1"/>
  <c r="M15" i="3"/>
  <c r="D12" i="3"/>
  <c r="D14" i="3" l="1"/>
  <c r="L12" i="3"/>
  <c r="N12" i="3"/>
  <c r="F12" i="3"/>
  <c r="J12" i="3"/>
  <c r="H12" i="3"/>
  <c r="N14" i="3" l="1"/>
  <c r="L14" i="3"/>
  <c r="J14" i="3"/>
  <c r="F14" i="3"/>
  <c r="H14" i="3"/>
</calcChain>
</file>

<file path=xl/sharedStrings.xml><?xml version="1.0" encoding="utf-8"?>
<sst xmlns="http://schemas.openxmlformats.org/spreadsheetml/2006/main" count="202" uniqueCount="121">
  <si>
    <t>H</t>
  </si>
  <si>
    <t>19.006.0002-2</t>
  </si>
  <si>
    <t>19.006.0002-3</t>
  </si>
  <si>
    <t>19.006.0002-4</t>
  </si>
  <si>
    <t>ITEM</t>
  </si>
  <si>
    <t>1º MÊS</t>
  </si>
  <si>
    <t>2º MÊS</t>
  </si>
  <si>
    <t>3º MÊS</t>
  </si>
  <si>
    <t>4º MÊS</t>
  </si>
  <si>
    <t>5º MÊS</t>
  </si>
  <si>
    <t>6º MÊS</t>
  </si>
  <si>
    <t>%</t>
  </si>
  <si>
    <t>VALOR</t>
  </si>
  <si>
    <t>PRESTAÇÃO SERVIÇO</t>
  </si>
  <si>
    <t>Égon Zanon da Silva</t>
  </si>
  <si>
    <t>Engenheiro Civil</t>
  </si>
  <si>
    <t>Mat.: 4290</t>
  </si>
  <si>
    <t>CÓDIGO</t>
  </si>
  <si>
    <t>DESCRIÇÃO</t>
  </si>
  <si>
    <t>UN</t>
  </si>
  <si>
    <t xml:space="preserve"> VALOR TOTAL</t>
  </si>
  <si>
    <t>19.004.0015-4</t>
  </si>
  <si>
    <t xml:space="preserve">                    </t>
  </si>
  <si>
    <t>SECRETARIA MUNICIPAL DE OBRAS</t>
  </si>
  <si>
    <t>PREFEITURA MUNICIPAL DE APERIBÉ</t>
  </si>
  <si>
    <t>ESTADO DO RIO DE JANEIRO</t>
  </si>
  <si>
    <t>SECRETARIA MUNICIPAL DE APERIBÉ</t>
  </si>
  <si>
    <t>Produtivo</t>
  </si>
  <si>
    <t>19.004.0015-2</t>
  </si>
  <si>
    <t>19.004.0015-3</t>
  </si>
  <si>
    <t>CAMINHAO BASCULANTE DO TIPO PESADO (FORA DE ESTRADA),CAPACID ADE RASA DE 11,00M3,INCLUSIVE MOTORISTA</t>
  </si>
  <si>
    <t>ROLO COMPACTADOR TANDEM,DE 6 A 9T,MOTOR DIESEL DE 55CV,INCLUSIVE OPERADOR</t>
  </si>
  <si>
    <t>HORAS SEMANAIS</t>
  </si>
  <si>
    <t xml:space="preserve">PREÇO UNITÁRIO </t>
  </si>
  <si>
    <t>PRECO COM BDI</t>
  </si>
  <si>
    <t xml:space="preserve">CAMINHAO BASCULANTE DO TIPO PESADO </t>
  </si>
  <si>
    <t>ROLO COMPACTADOR</t>
  </si>
  <si>
    <t xml:space="preserve"> BDI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</si>
  <si>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</si>
  <si>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</si>
  <si>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</si>
  <si>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</si>
  <si>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</si>
  <si>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</si>
  <si>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</si>
  <si>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</si>
  <si>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</si>
  <si>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</si>
  <si>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</si>
  <si>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</si>
  <si>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</si>
  <si>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</si>
  <si>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</si>
  <si>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Descrição</t>
  </si>
  <si>
    <t>Und. de Medida</t>
  </si>
  <si>
    <t xml:space="preserve">QuantidadeCusto Unitário R$ </t>
  </si>
  <si>
    <t>Custo Parcial R$</t>
  </si>
  <si>
    <t>un</t>
  </si>
  <si>
    <t>Quant.</t>
  </si>
  <si>
    <t>QTD  MENSAL</t>
  </si>
  <si>
    <t>QUANTIDADE TOTAL</t>
  </si>
  <si>
    <t>7º MÊS</t>
  </si>
  <si>
    <t>9º MÊS</t>
  </si>
  <si>
    <t>10º MÊS</t>
  </si>
  <si>
    <t>11º MÊS</t>
  </si>
  <si>
    <t>12º MÊS</t>
  </si>
  <si>
    <t>COMP. 1</t>
  </si>
  <si>
    <t>COMP. 2</t>
  </si>
  <si>
    <t>SEMANAS</t>
  </si>
  <si>
    <t>HORAS MENSAIS</t>
  </si>
  <si>
    <t>19.004.0015-6</t>
  </si>
  <si>
    <t>x</t>
  </si>
  <si>
    <t>19.006.0002-6</t>
  </si>
  <si>
    <t xml:space="preserve">GUINDAUTO </t>
  </si>
  <si>
    <t>CAMINHAO COM CARROCERIA FIXA</t>
  </si>
  <si>
    <t>19.004.0001-2</t>
  </si>
  <si>
    <t>19.004.0001-3</t>
  </si>
  <si>
    <t>19.004.0001-4</t>
  </si>
  <si>
    <t>3-A</t>
  </si>
  <si>
    <t>3-B</t>
  </si>
  <si>
    <t>CAMINHAO COM CARROCERIA FIXA GUINDAUTO PARA SERVIÇOS DE ILUMINAÇÃO PUBLICA</t>
  </si>
  <si>
    <t>19.006.0002-7</t>
  </si>
  <si>
    <t>19.005.0028-2</t>
  </si>
  <si>
    <t>19.005.0028-3</t>
  </si>
  <si>
    <t>19.005.0028-4</t>
  </si>
  <si>
    <t>RETROESCAVADEIRA, COM PESO OPERACIONAL EM TORNO DE 7T,</t>
  </si>
  <si>
    <t>19.005.0028-6</t>
  </si>
  <si>
    <t>RETROESCAVADEIRA, COM PESO OPERACIONAL EM TORNO DE 7T, MOTOR DIESEL EM TORNO DE 75CV, CAPACIDADE APROXIMADA DA CACAMBA DE 0,76M3, PROFUNDIDADE DE ESCAVACAO MAXIMA DE 4,00M, INCLUSIVE OPERADOR</t>
  </si>
  <si>
    <t>GUINDAUTO COM CAPACIDADE MAXIMA DE CARGA EM TORNO DE 3,5T A APROXIMADAMENTE 2,00M E ALCANCE MAXIMO VERTICAL(DO SOLO)A APROXIMADAMENTE 7,00M,ANGULO DE GIRO DE 180º,MONTADO SOBRE CHASSIS DE CAMINHAO,EXCLUSIVE ESTE.SAO CONSIDERADOS DOIS AJUDANTES,EXCLUSIVE OPERADOR QUE E CONSIDERADO O MOTORISTA DO CAMINHAO</t>
  </si>
  <si>
    <t>OLEO LUBRIFICANTE MINERAL MULTIVISCOSO CLASSIFICACAO API CG-4, GRAU SAE 20W-40</t>
  </si>
  <si>
    <t>GRAXA COMUM P/LUBRIFICACAO DE CHASSIS, E M TAMBORES DE 170KG</t>
  </si>
  <si>
    <t>kg</t>
  </si>
  <si>
    <t xml:space="preserve">GUINDAUTO MONTADO SOBRE CHASSIS DE CAMINHAO, EXCLUSIVE O CHASSIS, CAPACIDADE DE 3,5T </t>
  </si>
  <si>
    <t>insumo</t>
  </si>
  <si>
    <t>item base</t>
  </si>
  <si>
    <t>19.004.0080-5</t>
  </si>
  <si>
    <t>CAMINHAO COM CARROCERIA FIXA,NO TOCO,CAPACIDADE DE 3,5T,INCLUSIVE MOTORISTA</t>
  </si>
  <si>
    <t>COMP. 1    -    19.004.0080-2</t>
  </si>
  <si>
    <t>COMP. 2    -    19.004.0080-4</t>
  </si>
  <si>
    <t>Aperibé 14 de maio de 2024.</t>
  </si>
  <si>
    <t>preço</t>
  </si>
  <si>
    <t>tempo(h)</t>
  </si>
  <si>
    <t>composiçao - 19.004.0015-6</t>
  </si>
  <si>
    <t>equivalente em 1 hora</t>
  </si>
  <si>
    <t xml:space="preserve">valor equivalente </t>
  </si>
  <si>
    <t>composiçao- 19.006.0002-6</t>
  </si>
  <si>
    <t>percentual</t>
  </si>
  <si>
    <t>composiçao - 19.004.0080-5</t>
  </si>
  <si>
    <t>composiçao - 19.006.0002-6</t>
  </si>
  <si>
    <t>composiçao - 19.005.0028-6</t>
  </si>
  <si>
    <t>TOTAL</t>
  </si>
  <si>
    <t>SETOR DE ENGENHARIA</t>
  </si>
  <si>
    <t>EMOP</t>
  </si>
  <si>
    <t>Aperibé,18 de maio 2024.</t>
  </si>
  <si>
    <t>Anexo ID - MEMORIAL DE CÁLCULO</t>
  </si>
  <si>
    <t>Anexo IB - PLANILHA ORÇAMENTÁRIA</t>
  </si>
  <si>
    <t xml:space="preserve">    </t>
  </si>
  <si>
    <t xml:space="preserve">   </t>
  </si>
  <si>
    <t xml:space="preserve"> SECRETARIA MUNICIPAL DE OBRAS</t>
  </si>
  <si>
    <t xml:space="preserve">Anexo IC - Composição do BDI </t>
  </si>
  <si>
    <t>ANEXO IE- 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</si>
</sst>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#.##000"/>
    <numFmt numFmtId="166" formatCode="##.##000##"/>
    <numFmt numFmtId="167" formatCode="_(&quot;R$ &quot;* #,##0.00_);_(&quot;R$ &quot;* \(#,##0.00\);_(&quot;R$ &quot;* &quot;-&quot;??_);_(@_)"/>
    <numFmt numFmtId="168" formatCode="&quot;R$ &quot;#,##0.00"/>
    <numFmt numFmtId="169" formatCode="&quot;R$&quot;\ #,##0.00"/>
    <numFmt numFmtId="170" formatCode="#,##0.00_ ;[Red]\-#,##0.00\ "/>
    <numFmt numFmtId="171" formatCode="_-&quot;R$&quot;\ * #,##0.0000_-;\-&quot;R$&quot;\ * #,##0.0000_-;_-&quot;R$&quot;\ * &quot;-&quot;??_-;_-@_-"/>
    <numFmt numFmtId="172" formatCode="_-&quot;R$&quot;\ * #,##0.00000_-;\-&quot;R$&quot;\ * #,##0.00000_-;_-&quot;R$&quot;\ 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name val="Arial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165" fontId="6" fillId="0" borderId="1" xfId="0" applyNumberFormat="1" applyFont="1" applyBorder="1" applyAlignment="1">
      <alignment horizontal="center"/>
    </xf>
    <xf numFmtId="10" fontId="6" fillId="5" borderId="1" xfId="0" applyNumberFormat="1" applyFont="1" applyFill="1" applyBorder="1" applyAlignment="1">
      <alignment vertical="center"/>
    </xf>
    <xf numFmtId="167" fontId="6" fillId="5" borderId="1" xfId="0" applyNumberFormat="1" applyFont="1" applyFill="1" applyBorder="1" applyAlignment="1">
      <alignment horizontal="center"/>
    </xf>
    <xf numFmtId="167" fontId="6" fillId="5" borderId="1" xfId="0" applyNumberFormat="1" applyFont="1" applyFill="1" applyBorder="1" applyAlignment="1">
      <alignment vertical="center"/>
    </xf>
    <xf numFmtId="0" fontId="7" fillId="0" borderId="0" xfId="0" applyFont="1"/>
    <xf numFmtId="0" fontId="6" fillId="5" borderId="0" xfId="0" applyFont="1" applyFill="1" applyAlignment="1">
      <alignment horizontal="left" wrapText="1"/>
    </xf>
    <xf numFmtId="10" fontId="6" fillId="5" borderId="0" xfId="0" applyNumberFormat="1" applyFont="1" applyFill="1" applyAlignment="1">
      <alignment horizontal="center"/>
    </xf>
    <xf numFmtId="167" fontId="8" fillId="0" borderId="0" xfId="0" applyNumberFormat="1" applyFont="1" applyAlignment="1">
      <alignment horizontal="center"/>
    </xf>
    <xf numFmtId="10" fontId="8" fillId="0" borderId="0" xfId="0" applyNumberFormat="1" applyFont="1" applyAlignment="1">
      <alignment horizontal="center"/>
    </xf>
    <xf numFmtId="9" fontId="8" fillId="0" borderId="0" xfId="0" applyNumberFormat="1" applyFont="1" applyAlignment="1">
      <alignment horizontal="center"/>
    </xf>
    <xf numFmtId="168" fontId="8" fillId="0" borderId="0" xfId="0" applyNumberFormat="1" applyFont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166" fontId="6" fillId="0" borderId="1" xfId="0" applyNumberFormat="1" applyFont="1" applyBorder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0" fillId="0" borderId="0" xfId="0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10" fontId="4" fillId="0" borderId="15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10" fontId="4" fillId="0" borderId="18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10" fontId="4" fillId="0" borderId="2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10" fontId="4" fillId="0" borderId="24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10" fontId="4" fillId="0" borderId="27" xfId="0" applyNumberFormat="1" applyFont="1" applyBorder="1" applyAlignment="1">
      <alignment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vertical="center"/>
    </xf>
    <xf numFmtId="10" fontId="3" fillId="0" borderId="3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6" fillId="6" borderId="0" xfId="0" applyFont="1" applyFill="1" applyAlignment="1">
      <alignment horizontal="center" vertical="center" wrapText="1"/>
    </xf>
    <xf numFmtId="169" fontId="0" fillId="0" borderId="0" xfId="0" applyNumberFormat="1"/>
    <xf numFmtId="170" fontId="15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169" fontId="15" fillId="0" borderId="4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9" fontId="15" fillId="0" borderId="1" xfId="1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justify" vertical="top" wrapText="1"/>
    </xf>
    <xf numFmtId="170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center"/>
    </xf>
    <xf numFmtId="169" fontId="20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23" fillId="0" borderId="0" xfId="0" applyFont="1" applyAlignment="1">
      <alignment horizontal="left" vertical="center" indent="15"/>
    </xf>
    <xf numFmtId="0" fontId="8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70" fontId="2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9" fontId="24" fillId="0" borderId="4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9" fontId="7" fillId="0" borderId="0" xfId="0" applyNumberFormat="1" applyFont="1"/>
    <xf numFmtId="169" fontId="24" fillId="0" borderId="1" xfId="0" applyNumberFormat="1" applyFont="1" applyBorder="1" applyAlignment="1">
      <alignment horizontal="center" vertical="center" wrapText="1"/>
    </xf>
    <xf numFmtId="9" fontId="7" fillId="0" borderId="1" xfId="2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18" fontId="8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72" fontId="7" fillId="0" borderId="1" xfId="3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71" fontId="7" fillId="0" borderId="1" xfId="3" applyNumberFormat="1" applyFont="1" applyFill="1" applyBorder="1" applyAlignment="1">
      <alignment horizontal="center" vertical="center"/>
    </xf>
    <xf numFmtId="171" fontId="7" fillId="0" borderId="0" xfId="3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9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/>
    <xf numFmtId="169" fontId="8" fillId="0" borderId="1" xfId="0" applyNumberFormat="1" applyFont="1" applyBorder="1" applyAlignment="1">
      <alignment horizontal="center"/>
    </xf>
    <xf numFmtId="1" fontId="7" fillId="0" borderId="0" xfId="0" applyNumberFormat="1" applyFont="1"/>
    <xf numFmtId="0" fontId="8" fillId="0" borderId="0" xfId="0" applyFont="1"/>
    <xf numFmtId="0" fontId="2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9" fontId="7" fillId="0" borderId="0" xfId="0" applyNumberFormat="1" applyFont="1"/>
    <xf numFmtId="169" fontId="7" fillId="0" borderId="1" xfId="0" applyNumberFormat="1" applyFont="1" applyBorder="1" applyAlignment="1">
      <alignment horizontal="center"/>
    </xf>
    <xf numFmtId="170" fontId="24" fillId="0" borderId="0" xfId="0" applyNumberFormat="1" applyFont="1" applyAlignment="1">
      <alignment horizontal="center" vertical="center" wrapText="1"/>
    </xf>
    <xf numFmtId="169" fontId="24" fillId="0" borderId="36" xfId="0" applyNumberFormat="1" applyFont="1" applyBorder="1" applyAlignment="1">
      <alignment horizontal="center" vertical="center" wrapText="1"/>
    </xf>
    <xf numFmtId="170" fontId="6" fillId="0" borderId="0" xfId="0" applyNumberFormat="1" applyFont="1" applyAlignment="1">
      <alignment horizontal="center" vertical="center" wrapText="1"/>
    </xf>
    <xf numFmtId="169" fontId="8" fillId="0" borderId="3" xfId="0" applyNumberFormat="1" applyFont="1" applyBorder="1" applyAlignment="1">
      <alignment horizontal="center" vertical="center"/>
    </xf>
    <xf numFmtId="9" fontId="7" fillId="0" borderId="37" xfId="0" applyNumberFormat="1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169" fontId="8" fillId="0" borderId="0" xfId="0" applyNumberFormat="1" applyFont="1" applyAlignment="1">
      <alignment horizontal="center"/>
    </xf>
    <xf numFmtId="0" fontId="22" fillId="0" borderId="1" xfId="0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169" fontId="15" fillId="0" borderId="1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169" fontId="25" fillId="0" borderId="1" xfId="1" applyNumberFormat="1" applyFont="1" applyFill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/>
    </xf>
    <xf numFmtId="10" fontId="2" fillId="0" borderId="1" xfId="2" applyNumberFormat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169" fontId="19" fillId="7" borderId="6" xfId="1" applyNumberFormat="1" applyFont="1" applyFill="1" applyBorder="1" applyAlignment="1">
      <alignment horizontal="center" vertical="center"/>
    </xf>
    <xf numFmtId="169" fontId="19" fillId="7" borderId="10" xfId="1" applyNumberFormat="1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49" fontId="19" fillId="7" borderId="5" xfId="0" applyNumberFormat="1" applyFont="1" applyFill="1" applyBorder="1" applyAlignment="1">
      <alignment horizontal="center" vertical="center"/>
    </xf>
    <xf numFmtId="49" fontId="19" fillId="7" borderId="9" xfId="0" applyNumberFormat="1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 wrapText="1"/>
    </xf>
    <xf numFmtId="0" fontId="19" fillId="7" borderId="9" xfId="0" applyFont="1" applyFill="1" applyBorder="1" applyAlignment="1">
      <alignment horizontal="center" vertical="center" wrapText="1"/>
    </xf>
    <xf numFmtId="43" fontId="19" fillId="7" borderId="6" xfId="1" applyFont="1" applyFill="1" applyBorder="1" applyAlignment="1">
      <alignment horizontal="center" vertical="center" wrapText="1"/>
    </xf>
    <xf numFmtId="43" fontId="19" fillId="7" borderId="10" xfId="1" applyFont="1" applyFill="1" applyBorder="1" applyAlignment="1">
      <alignment horizontal="center" vertical="center" wrapText="1"/>
    </xf>
    <xf numFmtId="43" fontId="19" fillId="7" borderId="6" xfId="1" applyFont="1" applyFill="1" applyBorder="1" applyAlignment="1">
      <alignment horizontal="center" vertical="center"/>
    </xf>
    <xf numFmtId="43" fontId="19" fillId="7" borderId="10" xfId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7" fillId="0" borderId="32" xfId="0" applyFont="1" applyBorder="1"/>
    <xf numFmtId="0" fontId="5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0" xfId="0"/>
    <xf numFmtId="9" fontId="8" fillId="0" borderId="1" xfId="0" applyNumberFormat="1" applyFont="1" applyBorder="1" applyAlignment="1">
      <alignment horizontal="center"/>
    </xf>
    <xf numFmtId="9" fontId="7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34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left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27" fillId="0" borderId="0" xfId="0" applyFont="1" applyAlignment="1">
      <alignment horizontal="center"/>
    </xf>
    <xf numFmtId="170" fontId="24" fillId="0" borderId="1" xfId="0" applyNumberFormat="1" applyFont="1" applyBorder="1" applyAlignment="1">
      <alignment horizontal="center" vertical="center" wrapText="1"/>
    </xf>
    <xf numFmtId="164" fontId="8" fillId="0" borderId="1" xfId="3" applyFont="1" applyBorder="1" applyAlignment="1">
      <alignment horizontal="center"/>
    </xf>
    <xf numFmtId="49" fontId="6" fillId="4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</cellXfs>
  <cellStyles count="4">
    <cellStyle name="Moeda" xfId="3" builtinId="4"/>
    <cellStyle name="Normal" xfId="0" builtinId="0"/>
    <cellStyle name="Porcentagem" xfId="2" builtinId="5"/>
    <cellStyle name="Vírgula" xfId="1" builtinId="3"/>
  </cellStyles>
  <dxfs count="14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280036</xdr:colOff>
      <xdr:row>3</xdr:row>
      <xdr:rowOff>47625</xdr:rowOff>
    </xdr:from>
    <xdr:to>
      <xdr:col>2</xdr:col>
      <xdr:colOff>163807</xdr:colOff>
      <xdr:row>7</xdr:row>
      <xdr:rowOff>161925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036" y="619125"/>
          <a:ext cx="1036296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68966</xdr:colOff>
      <xdr:row>20</xdr:row>
      <xdr:rowOff>95251</xdr:rowOff>
    </xdr:from>
    <xdr:to>
      <xdr:col>8</xdr:col>
      <xdr:colOff>76200</xdr:colOff>
      <xdr:row>23</xdr:row>
      <xdr:rowOff>160077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A795E2E-D1AA-4DB6-BFB2-A5A53089E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1066" y="4838701"/>
          <a:ext cx="1369309" cy="6363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409576</xdr:colOff>
      <xdr:row>0</xdr:row>
      <xdr:rowOff>95250</xdr:rowOff>
    </xdr:from>
    <xdr:ext cx="1352550" cy="1038225"/>
    <xdr:pic>
      <xdr:nvPicPr>
        <xdr:cNvPr id="3" name="image1.png">
          <a:extLst>
            <a:ext uri="{FF2B5EF4-FFF2-40B4-BE49-F238E27FC236}">
              <a16:creationId xmlns:a16="http://schemas.microsoft.com/office/drawing/2014/main" id="{4BF7AC91-7699-42D6-8CEA-2101B74B2FC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76" y="95250"/>
          <a:ext cx="1352550" cy="1038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1209675</xdr:colOff>
      <xdr:row>20</xdr:row>
      <xdr:rowOff>176437</xdr:rowOff>
    </xdr:from>
    <xdr:to>
      <xdr:col>5</xdr:col>
      <xdr:colOff>19050</xdr:colOff>
      <xdr:row>23</xdr:row>
      <xdr:rowOff>175932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ABA045C-F146-4C29-9C00-2F59698BD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4376962"/>
          <a:ext cx="1228725" cy="570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140971</xdr:colOff>
      <xdr:row>1</xdr:row>
      <xdr:rowOff>148588</xdr:rowOff>
    </xdr:from>
    <xdr:to>
      <xdr:col>0</xdr:col>
      <xdr:colOff>1409700</xdr:colOff>
      <xdr:row>6</xdr:row>
      <xdr:rowOff>114299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1" y="331468"/>
          <a:ext cx="1268729" cy="8801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990600</xdr:colOff>
      <xdr:row>115</xdr:row>
      <xdr:rowOff>23681</xdr:rowOff>
    </xdr:from>
    <xdr:to>
      <xdr:col>4</xdr:col>
      <xdr:colOff>295275</xdr:colOff>
      <xdr:row>120</xdr:row>
      <xdr:rowOff>18414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8E7CC01-74AC-4EFD-A6A6-D2804D16D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23407556"/>
          <a:ext cx="2038350" cy="9472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28575</xdr:rowOff>
    </xdr:from>
    <xdr:to>
      <xdr:col>1</xdr:col>
      <xdr:colOff>1257299</xdr:colOff>
      <xdr:row>5</xdr:row>
      <xdr:rowOff>57150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19075"/>
          <a:ext cx="1190624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828675</xdr:colOff>
      <xdr:row>18</xdr:row>
      <xdr:rowOff>95250</xdr:rowOff>
    </xdr:from>
    <xdr:to>
      <xdr:col>13</xdr:col>
      <xdr:colOff>523875</xdr:colOff>
      <xdr:row>21</xdr:row>
      <xdr:rowOff>183272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4CB20EF-19D7-4E03-864F-B5EE9CA84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5075" y="3895725"/>
          <a:ext cx="1419225" cy="6595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5:K26"/>
  <sheetViews>
    <sheetView view="pageBreakPreview" topLeftCell="A4" zoomScaleNormal="100" zoomScaleSheetLayoutView="100" workbookViewId="0">
      <selection activeCell="C15" sqref="C15"/>
    </sheetView>
  </sheetViews>
  <sheetFormatPr defaultRowHeight="15" x14ac:dyDescent="0.25"/>
  <cols>
    <col min="1" max="1" width="4.5703125" customWidth="1"/>
    <col min="2" max="2" width="12.7109375" bestFit="1" customWidth="1"/>
    <col min="3" max="3" width="41.7109375" customWidth="1"/>
    <col min="4" max="4" width="3.140625" customWidth="1"/>
    <col min="5" max="5" width="9.42578125" customWidth="1"/>
    <col min="6" max="6" width="9" customWidth="1"/>
    <col min="7" max="7" width="10.140625" customWidth="1"/>
    <col min="8" max="8" width="10.28515625" customWidth="1"/>
    <col min="9" max="9" width="19.140625" bestFit="1" customWidth="1"/>
    <col min="11" max="11" width="11.5703125" bestFit="1" customWidth="1"/>
  </cols>
  <sheetData>
    <row r="5" spans="1:9" ht="14.45" customHeight="1" x14ac:dyDescent="0.25">
      <c r="A5" s="20" t="s">
        <v>116</v>
      </c>
      <c r="B5" s="20"/>
      <c r="C5" s="116" t="s">
        <v>24</v>
      </c>
      <c r="D5" s="116"/>
      <c r="E5" s="116"/>
      <c r="F5" s="116"/>
      <c r="G5" s="116"/>
      <c r="H5" s="20"/>
      <c r="I5" s="20"/>
    </row>
    <row r="6" spans="1:9" ht="14.45" customHeight="1" x14ac:dyDescent="0.25">
      <c r="A6" s="114" t="s">
        <v>116</v>
      </c>
      <c r="B6" s="114"/>
      <c r="C6" s="117" t="s">
        <v>25</v>
      </c>
      <c r="D6" s="117"/>
      <c r="E6" s="117"/>
      <c r="F6" s="117"/>
      <c r="G6" s="117"/>
      <c r="H6" s="114"/>
      <c r="I6" s="114"/>
    </row>
    <row r="7" spans="1:9" ht="14.45" customHeight="1" x14ac:dyDescent="0.25">
      <c r="A7" s="22"/>
      <c r="B7" s="114" t="s">
        <v>117</v>
      </c>
      <c r="C7" s="117" t="s">
        <v>118</v>
      </c>
      <c r="D7" s="117"/>
      <c r="E7" s="117"/>
      <c r="F7" s="117"/>
      <c r="G7" s="118"/>
      <c r="H7" s="94" t="s">
        <v>37</v>
      </c>
      <c r="I7" s="112">
        <f>'Anexo IC- Comosição do BDI'!F18</f>
        <v>0.2369</v>
      </c>
    </row>
    <row r="8" spans="1:9" x14ac:dyDescent="0.25">
      <c r="H8" s="94" t="s">
        <v>112</v>
      </c>
      <c r="I8" s="113">
        <v>45383</v>
      </c>
    </row>
    <row r="9" spans="1:9" ht="15.75" thickBot="1" x14ac:dyDescent="0.3"/>
    <row r="10" spans="1:9" ht="15.75" thickBot="1" x14ac:dyDescent="0.3">
      <c r="A10" s="121" t="s">
        <v>115</v>
      </c>
      <c r="B10" s="122"/>
      <c r="C10" s="122"/>
      <c r="D10" s="122"/>
      <c r="E10" s="122"/>
      <c r="F10" s="122"/>
      <c r="G10" s="122"/>
      <c r="H10" s="122"/>
      <c r="I10" s="123"/>
    </row>
    <row r="11" spans="1:9" x14ac:dyDescent="0.25">
      <c r="A11" s="124" t="s">
        <v>4</v>
      </c>
      <c r="B11" s="126" t="s">
        <v>17</v>
      </c>
      <c r="C11" s="128" t="s">
        <v>18</v>
      </c>
      <c r="D11" s="124" t="s">
        <v>19</v>
      </c>
      <c r="E11" s="130" t="s">
        <v>33</v>
      </c>
      <c r="F11" s="130" t="s">
        <v>34</v>
      </c>
      <c r="G11" s="132" t="s">
        <v>59</v>
      </c>
      <c r="H11" s="130" t="s">
        <v>60</v>
      </c>
      <c r="I11" s="119" t="s">
        <v>20</v>
      </c>
    </row>
    <row r="12" spans="1:9" ht="15.75" thickBot="1" x14ac:dyDescent="0.3">
      <c r="A12" s="125"/>
      <c r="B12" s="127"/>
      <c r="C12" s="129"/>
      <c r="D12" s="125"/>
      <c r="E12" s="131"/>
      <c r="F12" s="131"/>
      <c r="G12" s="133"/>
      <c r="H12" s="131"/>
      <c r="I12" s="120"/>
    </row>
    <row r="13" spans="1:9" ht="40.9" customHeight="1" x14ac:dyDescent="0.25">
      <c r="A13" s="109">
        <v>1</v>
      </c>
      <c r="B13" s="48" t="s">
        <v>70</v>
      </c>
      <c r="C13" s="49" t="s">
        <v>30</v>
      </c>
      <c r="D13" s="50" t="s">
        <v>0</v>
      </c>
      <c r="E13" s="57">
        <f>'Anexo ID- Memorial de Calculo'!F20</f>
        <v>401.14</v>
      </c>
      <c r="F13" s="51">
        <f>ROUND(E13*(1+$I$7),2)</f>
        <v>496.17</v>
      </c>
      <c r="G13" s="52">
        <f>'Anexo ID- Memorial de Calculo'!F14</f>
        <v>80</v>
      </c>
      <c r="H13" s="52">
        <f>G13*12</f>
        <v>960</v>
      </c>
      <c r="I13" s="53">
        <f>ROUND(F13*H13,2)</f>
        <v>476323.2</v>
      </c>
    </row>
    <row r="14" spans="1:9" ht="22.5" x14ac:dyDescent="0.25">
      <c r="A14" s="109">
        <v>2</v>
      </c>
      <c r="B14" s="48" t="s">
        <v>72</v>
      </c>
      <c r="C14" s="54" t="s">
        <v>31</v>
      </c>
      <c r="D14" s="50" t="s">
        <v>0</v>
      </c>
      <c r="E14" s="58">
        <f>'Anexo ID- Memorial de Calculo'!F38</f>
        <v>142.5</v>
      </c>
      <c r="F14" s="51">
        <f>ROUND(E14*(1+$I$7),2)</f>
        <v>176.26</v>
      </c>
      <c r="G14" s="52">
        <f>'Anexo ID- Memorial de Calculo'!F29</f>
        <v>40</v>
      </c>
      <c r="H14" s="52">
        <f t="shared" ref="H14:H16" si="0">G14*12</f>
        <v>480</v>
      </c>
      <c r="I14" s="53">
        <f>ROUND(F14*H14,2)</f>
        <v>84604.800000000003</v>
      </c>
    </row>
    <row r="15" spans="1:9" ht="22.5" x14ac:dyDescent="0.25">
      <c r="A15" s="109">
        <v>3</v>
      </c>
      <c r="B15" s="55" t="s">
        <v>81</v>
      </c>
      <c r="C15" s="56" t="s">
        <v>80</v>
      </c>
      <c r="D15" s="50" t="s">
        <v>0</v>
      </c>
      <c r="E15" s="51">
        <f>'Anexo ID- Memorial de Calculo'!E95</f>
        <v>146.07</v>
      </c>
      <c r="F15" s="51">
        <f>ROUND(E15*(1+$I$7),2)</f>
        <v>180.67</v>
      </c>
      <c r="G15" s="52">
        <f>'Anexo ID- Memorial de Calculo'!F46</f>
        <v>60</v>
      </c>
      <c r="H15" s="52">
        <f t="shared" si="0"/>
        <v>720</v>
      </c>
      <c r="I15" s="53">
        <f>ROUND(F15*H15,2)</f>
        <v>130082.4</v>
      </c>
    </row>
    <row r="16" spans="1:9" ht="49.15" customHeight="1" x14ac:dyDescent="0.25">
      <c r="A16" s="50">
        <v>4</v>
      </c>
      <c r="B16" s="55" t="s">
        <v>86</v>
      </c>
      <c r="C16" s="56" t="s">
        <v>87</v>
      </c>
      <c r="D16" s="50" t="s">
        <v>0</v>
      </c>
      <c r="E16" s="108">
        <f>'Anexo ID- Memorial de Calculo'!F111</f>
        <v>142.78</v>
      </c>
      <c r="F16" s="108">
        <f>ROUND(E16*(1+$I$7),2)</f>
        <v>176.6</v>
      </c>
      <c r="G16" s="52">
        <f>'Anexo ID- Memorial de Calculo'!F103</f>
        <v>60</v>
      </c>
      <c r="H16" s="52">
        <f t="shared" si="0"/>
        <v>720</v>
      </c>
      <c r="I16" s="53">
        <f>ROUND(F16*H16,2)</f>
        <v>127152</v>
      </c>
    </row>
    <row r="17" spans="1:11" ht="15" customHeight="1" x14ac:dyDescent="0.25">
      <c r="A17" s="3"/>
      <c r="B17" s="107"/>
      <c r="C17" s="107"/>
      <c r="D17" s="107"/>
      <c r="E17" s="107"/>
      <c r="F17" s="107"/>
      <c r="G17" s="134" t="s">
        <v>110</v>
      </c>
      <c r="H17" s="134"/>
      <c r="I17" s="110">
        <f>SUM(I13:I16)</f>
        <v>818162.4</v>
      </c>
    </row>
    <row r="18" spans="1:11" x14ac:dyDescent="0.25">
      <c r="K18" s="47">
        <f>I17/12</f>
        <v>68180.2</v>
      </c>
    </row>
    <row r="20" spans="1:11" ht="14.45" customHeight="1" x14ac:dyDescent="0.25">
      <c r="C20" s="115"/>
      <c r="D20" s="115"/>
      <c r="E20" s="115"/>
      <c r="F20" s="115"/>
      <c r="G20" t="s">
        <v>113</v>
      </c>
    </row>
    <row r="23" spans="1:11" x14ac:dyDescent="0.25">
      <c r="B23" s="11"/>
      <c r="C23" s="17"/>
      <c r="D23" s="13"/>
      <c r="I23" s="47"/>
    </row>
    <row r="24" spans="1:11" x14ac:dyDescent="0.25">
      <c r="B24" s="11"/>
      <c r="C24" s="17"/>
      <c r="D24" s="13"/>
    </row>
    <row r="25" spans="1:11" x14ac:dyDescent="0.25">
      <c r="B25" s="11"/>
      <c r="C25" s="17"/>
      <c r="D25" s="13"/>
    </row>
    <row r="26" spans="1:11" x14ac:dyDescent="0.25">
      <c r="B26" s="11"/>
      <c r="C26" s="17"/>
      <c r="D26" s="13"/>
    </row>
  </sheetData>
  <mergeCells count="14">
    <mergeCell ref="G17:H17"/>
    <mergeCell ref="C5:G5"/>
    <mergeCell ref="C6:G6"/>
    <mergeCell ref="C7:G7"/>
    <mergeCell ref="I11:I12"/>
    <mergeCell ref="A10:I10"/>
    <mergeCell ref="A11:A12"/>
    <mergeCell ref="B11:B12"/>
    <mergeCell ref="C11:C12"/>
    <mergeCell ref="D11:D12"/>
    <mergeCell ref="E11:E12"/>
    <mergeCell ref="G11:G12"/>
    <mergeCell ref="F11:F12"/>
    <mergeCell ref="H11:H12"/>
  </mergeCells>
  <phoneticPr fontId="15" type="noConversion"/>
  <pageMargins left="0.51181102362204722" right="0.51181102362204722" top="0.78740157480314965" bottom="0.78740157480314965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FA1DB-2363-47C9-AA30-681248A5719A}">
  <dimension ref="A2:M20"/>
  <sheetViews>
    <sheetView workbookViewId="0">
      <selection activeCell="F31" sqref="F31"/>
    </sheetView>
  </sheetViews>
  <sheetFormatPr defaultRowHeight="15" x14ac:dyDescent="0.25"/>
  <cols>
    <col min="4" max="4" width="24.28515625" customWidth="1"/>
    <col min="5" max="5" width="12" customWidth="1"/>
    <col min="6" max="6" width="18.28515625" customWidth="1"/>
  </cols>
  <sheetData>
    <row r="2" spans="3:13" ht="14.45" customHeight="1" x14ac:dyDescent="0.25">
      <c r="C2" s="139" t="s">
        <v>25</v>
      </c>
      <c r="D2" s="139"/>
      <c r="E2" s="139"/>
      <c r="F2" s="139"/>
      <c r="G2" s="139"/>
      <c r="H2" s="139"/>
      <c r="I2" s="139"/>
      <c r="K2" s="42"/>
      <c r="L2" s="42"/>
      <c r="M2" s="42"/>
    </row>
    <row r="3" spans="3:13" ht="18" x14ac:dyDescent="0.25">
      <c r="C3" s="137" t="s">
        <v>24</v>
      </c>
      <c r="D3" s="137"/>
      <c r="E3" s="137"/>
      <c r="F3" s="137"/>
      <c r="G3" s="137"/>
      <c r="H3" s="137"/>
      <c r="I3" s="137"/>
      <c r="K3" s="43"/>
      <c r="L3" s="43"/>
      <c r="M3" s="43"/>
    </row>
    <row r="4" spans="3:13" ht="18" x14ac:dyDescent="0.25">
      <c r="C4" s="137" t="s">
        <v>111</v>
      </c>
      <c r="D4" s="137"/>
      <c r="E4" s="137"/>
      <c r="F4" s="137"/>
      <c r="G4" s="137"/>
      <c r="H4" s="137"/>
      <c r="I4" s="137"/>
      <c r="K4" s="43"/>
      <c r="L4" s="43"/>
      <c r="M4" s="43"/>
    </row>
    <row r="5" spans="3:13" x14ac:dyDescent="0.25">
      <c r="C5" s="140"/>
      <c r="D5" s="140"/>
      <c r="E5" s="140"/>
      <c r="F5" s="140"/>
      <c r="G5" s="140"/>
      <c r="H5" s="140"/>
      <c r="I5" s="140"/>
    </row>
    <row r="7" spans="3:13" ht="15.75" x14ac:dyDescent="0.25">
      <c r="D7" s="138" t="s">
        <v>119</v>
      </c>
      <c r="E7" s="138"/>
      <c r="F7" s="138"/>
    </row>
    <row r="8" spans="3:13" ht="15.75" thickBot="1" x14ac:dyDescent="0.3"/>
    <row r="9" spans="3:13" x14ac:dyDescent="0.25">
      <c r="D9" s="23" t="s">
        <v>38</v>
      </c>
      <c r="E9" s="24" t="s">
        <v>39</v>
      </c>
      <c r="F9" s="25">
        <v>3.5000000000000003E-2</v>
      </c>
    </row>
    <row r="10" spans="3:13" x14ac:dyDescent="0.25">
      <c r="D10" s="26" t="s">
        <v>40</v>
      </c>
      <c r="E10" s="27" t="s">
        <v>41</v>
      </c>
      <c r="F10" s="28">
        <v>2.07E-2</v>
      </c>
    </row>
    <row r="11" spans="3:13" x14ac:dyDescent="0.25">
      <c r="D11" s="26" t="s">
        <v>42</v>
      </c>
      <c r="E11" s="27" t="s">
        <v>43</v>
      </c>
      <c r="F11" s="28">
        <v>6.5000000000000002E-2</v>
      </c>
    </row>
    <row r="12" spans="3:13" x14ac:dyDescent="0.25">
      <c r="D12" s="26" t="s">
        <v>44</v>
      </c>
      <c r="E12" s="27" t="s">
        <v>45</v>
      </c>
      <c r="F12" s="28">
        <v>5.0000000000000001E-3</v>
      </c>
    </row>
    <row r="13" spans="3:13" x14ac:dyDescent="0.25">
      <c r="D13" s="26" t="s">
        <v>46</v>
      </c>
      <c r="E13" s="27" t="s">
        <v>47</v>
      </c>
      <c r="F13" s="28">
        <v>0.05</v>
      </c>
    </row>
    <row r="14" spans="3:13" x14ac:dyDescent="0.25">
      <c r="D14" s="29" t="s">
        <v>48</v>
      </c>
      <c r="E14" s="30"/>
      <c r="F14" s="31">
        <v>0</v>
      </c>
    </row>
    <row r="15" spans="3:13" ht="15.75" thickBot="1" x14ac:dyDescent="0.3">
      <c r="D15" s="32" t="s">
        <v>49</v>
      </c>
      <c r="E15" s="33"/>
      <c r="F15" s="34">
        <v>3.6499999999999998E-2</v>
      </c>
    </row>
    <row r="16" spans="3:13" x14ac:dyDescent="0.25">
      <c r="D16" s="35" t="s">
        <v>50</v>
      </c>
      <c r="E16" s="36"/>
      <c r="F16" s="37"/>
    </row>
    <row r="17" spans="1:9" ht="37.9" customHeight="1" thickBot="1" x14ac:dyDescent="0.3">
      <c r="D17" s="38" t="s">
        <v>51</v>
      </c>
      <c r="E17" s="39"/>
      <c r="F17" s="40"/>
    </row>
    <row r="18" spans="1:9" ht="15.75" thickBot="1" x14ac:dyDescent="0.3">
      <c r="D18" s="135" t="s">
        <v>52</v>
      </c>
      <c r="E18" s="136"/>
      <c r="F18" s="41">
        <f>ROUND((((1+F9+F10)*(1+F11)*(1+F12))/(1-(F13+F14+F15))-1),4)</f>
        <v>0.2369</v>
      </c>
    </row>
    <row r="20" spans="1:9" x14ac:dyDescent="0.25">
      <c r="A20" s="44"/>
      <c r="B20" s="45"/>
      <c r="C20" s="45"/>
      <c r="G20" s="46"/>
      <c r="H20" s="46"/>
      <c r="I20" s="46"/>
    </row>
  </sheetData>
  <mergeCells count="6">
    <mergeCell ref="D18:E18"/>
    <mergeCell ref="C4:I4"/>
    <mergeCell ref="D7:F7"/>
    <mergeCell ref="C2:I2"/>
    <mergeCell ref="C3:I3"/>
    <mergeCell ref="C5:I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121"/>
  <sheetViews>
    <sheetView view="pageBreakPreview" topLeftCell="A94" zoomScaleNormal="100" zoomScaleSheetLayoutView="100" workbookViewId="0">
      <selection activeCell="B127" sqref="B127"/>
    </sheetView>
  </sheetViews>
  <sheetFormatPr defaultRowHeight="15" x14ac:dyDescent="0.25"/>
  <cols>
    <col min="1" max="1" width="22" style="9" customWidth="1"/>
    <col min="2" max="3" width="17.42578125" style="9" customWidth="1"/>
    <col min="4" max="4" width="23.5703125" style="9" customWidth="1"/>
    <col min="5" max="5" width="19.7109375" style="9" customWidth="1"/>
    <col min="6" max="6" width="20.42578125" style="9" customWidth="1"/>
    <col min="7" max="9" width="9.140625" style="9"/>
    <col min="10" max="10" width="4.5703125" style="9" customWidth="1"/>
    <col min="11" max="12" width="9.140625" style="9" hidden="1" customWidth="1"/>
    <col min="13" max="14" width="9.140625" style="9"/>
    <col min="15" max="15" width="15.85546875" style="9" bestFit="1" customWidth="1"/>
    <col min="16" max="16" width="15.140625" style="9" customWidth="1"/>
    <col min="17" max="18" width="9.140625" style="9"/>
  </cols>
  <sheetData>
    <row r="2" spans="1:10" x14ac:dyDescent="0.25">
      <c r="B2" s="59"/>
      <c r="C2" s="59"/>
      <c r="D2" s="60"/>
      <c r="E2" s="61"/>
      <c r="F2" s="61"/>
      <c r="G2" s="61"/>
    </row>
    <row r="3" spans="1:10" x14ac:dyDescent="0.25">
      <c r="D3" s="61"/>
      <c r="E3" s="61"/>
      <c r="F3" s="61"/>
      <c r="G3" s="61"/>
    </row>
    <row r="4" spans="1:10" x14ac:dyDescent="0.25">
      <c r="B4" s="162" t="s">
        <v>24</v>
      </c>
      <c r="C4" s="162"/>
      <c r="D4" s="162"/>
      <c r="E4" s="60"/>
      <c r="F4" s="60"/>
      <c r="G4" s="60"/>
      <c r="H4" s="60"/>
      <c r="I4" s="60"/>
    </row>
    <row r="5" spans="1:10" x14ac:dyDescent="0.25">
      <c r="B5" s="162" t="s">
        <v>25</v>
      </c>
      <c r="C5" s="162"/>
      <c r="D5" s="162"/>
      <c r="E5" s="60"/>
      <c r="F5" s="60"/>
      <c r="G5" s="60"/>
      <c r="H5" s="60"/>
      <c r="I5" s="60"/>
      <c r="J5" s="61"/>
    </row>
    <row r="6" spans="1:10" x14ac:dyDescent="0.25">
      <c r="B6" s="163" t="s">
        <v>23</v>
      </c>
      <c r="C6" s="163"/>
      <c r="D6" s="163"/>
      <c r="E6" s="60"/>
      <c r="F6" s="60"/>
      <c r="G6" s="60"/>
      <c r="H6" s="60"/>
      <c r="I6" s="60"/>
    </row>
    <row r="7" spans="1:10" x14ac:dyDescent="0.25">
      <c r="B7" s="62" t="s">
        <v>22</v>
      </c>
      <c r="C7" s="62"/>
    </row>
    <row r="8" spans="1:10" ht="18.75" x14ac:dyDescent="0.3">
      <c r="A8" s="164" t="s">
        <v>114</v>
      </c>
      <c r="B8" s="164"/>
      <c r="C8" s="164"/>
      <c r="D8" s="164"/>
      <c r="E8" s="164"/>
    </row>
    <row r="10" spans="1:10" x14ac:dyDescent="0.25">
      <c r="A10" s="63">
        <v>1</v>
      </c>
      <c r="B10" s="155" t="s">
        <v>35</v>
      </c>
      <c r="C10" s="155"/>
      <c r="D10" s="155"/>
      <c r="E10" s="155"/>
    </row>
    <row r="11" spans="1:10" x14ac:dyDescent="0.25">
      <c r="A11" s="63"/>
    </row>
    <row r="12" spans="1:10" x14ac:dyDescent="0.25">
      <c r="A12" s="63"/>
    </row>
    <row r="13" spans="1:10" x14ac:dyDescent="0.25">
      <c r="A13" s="63"/>
      <c r="B13" s="64" t="s">
        <v>32</v>
      </c>
      <c r="D13" s="65" t="s">
        <v>68</v>
      </c>
      <c r="F13" s="65" t="s">
        <v>69</v>
      </c>
    </row>
    <row r="14" spans="1:10" x14ac:dyDescent="0.25">
      <c r="A14" s="63"/>
      <c r="B14" s="65">
        <v>20</v>
      </c>
      <c r="C14" s="65" t="s">
        <v>71</v>
      </c>
      <c r="D14" s="65">
        <v>4</v>
      </c>
      <c r="E14" s="65" t="s">
        <v>71</v>
      </c>
      <c r="F14" s="65">
        <f>PRODUCT(B14:D14)</f>
        <v>80</v>
      </c>
    </row>
    <row r="15" spans="1:10" x14ac:dyDescent="0.25">
      <c r="A15" s="63"/>
    </row>
    <row r="16" spans="1:10" x14ac:dyDescent="0.25">
      <c r="A16" s="63"/>
      <c r="B16" s="67" t="s">
        <v>101</v>
      </c>
      <c r="C16" s="67" t="s">
        <v>100</v>
      </c>
      <c r="D16" s="67" t="s">
        <v>106</v>
      </c>
      <c r="E16" s="67" t="s">
        <v>103</v>
      </c>
      <c r="F16" s="67" t="s">
        <v>104</v>
      </c>
    </row>
    <row r="17" spans="1:6" x14ac:dyDescent="0.25">
      <c r="A17" s="66" t="s">
        <v>28</v>
      </c>
      <c r="B17" s="67">
        <v>1</v>
      </c>
      <c r="C17" s="74">
        <v>543.59</v>
      </c>
      <c r="D17" s="69">
        <f>'Anexo ID- Memorial de Calculo'!C17/(SUM('Anexo ID- Memorial de Calculo'!C17:C19))</f>
        <v>0.54773636427758132</v>
      </c>
      <c r="E17" s="67">
        <f>ROUND(B17*D17,2)</f>
        <v>0.55000000000000004</v>
      </c>
      <c r="F17" s="96">
        <f>PRODUCT(C17*E17)</f>
        <v>298.97450000000003</v>
      </c>
    </row>
    <row r="18" spans="1:6" x14ac:dyDescent="0.25">
      <c r="A18" s="66" t="s">
        <v>29</v>
      </c>
      <c r="B18" s="67">
        <v>1</v>
      </c>
      <c r="C18" s="74">
        <v>247.87</v>
      </c>
      <c r="D18" s="69">
        <f>'Anexo ID- Memorial de Calculo'!C18/(SUM('Anexo ID- Memorial de Calculo'!C17:C19))</f>
        <v>0.24976068841127333</v>
      </c>
      <c r="E18" s="67">
        <f>ROUND(B18*D18,2)</f>
        <v>0.25</v>
      </c>
      <c r="F18" s="96">
        <f t="shared" ref="F18:F19" si="0">PRODUCT(C18*E18)</f>
        <v>61.967500000000001</v>
      </c>
    </row>
    <row r="19" spans="1:6" x14ac:dyDescent="0.25">
      <c r="A19" s="66" t="s">
        <v>21</v>
      </c>
      <c r="B19" s="67">
        <v>1</v>
      </c>
      <c r="C19" s="74">
        <v>200.97</v>
      </c>
      <c r="D19" s="69">
        <f>'Anexo ID- Memorial de Calculo'!C19/(SUM('Anexo ID- Memorial de Calculo'!C17:C19))</f>
        <v>0.20250294731114535</v>
      </c>
      <c r="E19" s="67">
        <f>ROUND(B19*D19,2)</f>
        <v>0.2</v>
      </c>
      <c r="F19" s="96">
        <f t="shared" si="0"/>
        <v>40.194000000000003</v>
      </c>
    </row>
    <row r="20" spans="1:6" x14ac:dyDescent="0.25">
      <c r="A20" s="63"/>
      <c r="B20" s="70"/>
      <c r="C20" s="70"/>
      <c r="D20" s="165" t="s">
        <v>102</v>
      </c>
      <c r="E20" s="165"/>
      <c r="F20" s="72">
        <f>ROUND(C17*E17+C18*E18+C19*E19,2)</f>
        <v>401.14</v>
      </c>
    </row>
    <row r="21" spans="1:6" x14ac:dyDescent="0.25">
      <c r="A21" s="70"/>
      <c r="B21" s="70"/>
      <c r="C21" s="70"/>
      <c r="E21" s="70"/>
    </row>
    <row r="22" spans="1:6" x14ac:dyDescent="0.25">
      <c r="E22" s="70"/>
    </row>
    <row r="23" spans="1:6" x14ac:dyDescent="0.25">
      <c r="A23" s="63"/>
      <c r="B23" s="70"/>
      <c r="C23" s="70"/>
      <c r="E23" s="70"/>
    </row>
    <row r="24" spans="1:6" x14ac:dyDescent="0.25">
      <c r="A24" s="63"/>
      <c r="D24" s="73"/>
    </row>
    <row r="25" spans="1:6" x14ac:dyDescent="0.25">
      <c r="A25" s="63"/>
    </row>
    <row r="26" spans="1:6" x14ac:dyDescent="0.25">
      <c r="A26" s="63">
        <v>2</v>
      </c>
      <c r="B26" s="155" t="s">
        <v>36</v>
      </c>
      <c r="C26" s="155"/>
      <c r="D26" s="155"/>
      <c r="E26" s="155"/>
    </row>
    <row r="27" spans="1:6" x14ac:dyDescent="0.25">
      <c r="A27" s="63"/>
      <c r="B27" s="63"/>
      <c r="C27" s="63"/>
      <c r="D27" s="63"/>
      <c r="E27" s="63"/>
    </row>
    <row r="28" spans="1:6" x14ac:dyDescent="0.25">
      <c r="A28" s="63"/>
      <c r="B28" s="67" t="s">
        <v>32</v>
      </c>
      <c r="C28" s="70"/>
      <c r="D28" s="67" t="s">
        <v>68</v>
      </c>
      <c r="E28" s="70"/>
      <c r="F28" s="67" t="s">
        <v>69</v>
      </c>
    </row>
    <row r="29" spans="1:6" x14ac:dyDescent="0.25">
      <c r="A29" s="63"/>
      <c r="B29" s="67">
        <v>10</v>
      </c>
      <c r="C29" s="67" t="s">
        <v>71</v>
      </c>
      <c r="D29" s="67">
        <v>4</v>
      </c>
      <c r="E29" s="67" t="s">
        <v>71</v>
      </c>
      <c r="F29" s="67">
        <f>PRODUCT(B29:D29)</f>
        <v>40</v>
      </c>
    </row>
    <row r="30" spans="1:6" x14ac:dyDescent="0.25">
      <c r="A30" s="63"/>
      <c r="B30" s="70"/>
      <c r="C30" s="70"/>
      <c r="D30" s="70"/>
      <c r="E30" s="70"/>
      <c r="F30" s="70"/>
    </row>
    <row r="31" spans="1:6" x14ac:dyDescent="0.25">
      <c r="A31" s="63"/>
      <c r="B31" s="67" t="s">
        <v>32</v>
      </c>
      <c r="C31" s="67"/>
      <c r="D31" s="67" t="s">
        <v>68</v>
      </c>
      <c r="E31" s="67" t="s">
        <v>69</v>
      </c>
      <c r="F31" s="70"/>
    </row>
    <row r="32" spans="1:6" x14ac:dyDescent="0.25">
      <c r="A32" s="63"/>
      <c r="B32" s="67">
        <v>10</v>
      </c>
      <c r="C32" s="67" t="s">
        <v>71</v>
      </c>
      <c r="D32" s="67">
        <v>4</v>
      </c>
      <c r="E32" s="67">
        <f>PRODUCT(B32:D32)</f>
        <v>40</v>
      </c>
      <c r="F32" s="70"/>
    </row>
    <row r="33" spans="1:6" x14ac:dyDescent="0.25">
      <c r="A33" s="63"/>
    </row>
    <row r="34" spans="1:6" x14ac:dyDescent="0.25">
      <c r="B34" s="67" t="s">
        <v>101</v>
      </c>
      <c r="C34" s="67" t="s">
        <v>100</v>
      </c>
      <c r="D34" s="67" t="s">
        <v>106</v>
      </c>
      <c r="E34" s="67" t="s">
        <v>103</v>
      </c>
      <c r="F34" s="67" t="s">
        <v>104</v>
      </c>
    </row>
    <row r="35" spans="1:6" x14ac:dyDescent="0.25">
      <c r="A35" s="66" t="s">
        <v>1</v>
      </c>
      <c r="B35" s="67">
        <v>1</v>
      </c>
      <c r="C35" s="74">
        <v>190.1</v>
      </c>
      <c r="D35" s="75">
        <f>'Anexo ID- Memorial de Calculo'!C35/SUM('Anexo ID- Memorial de Calculo'!C35:C37)</f>
        <v>0.50208652474776816</v>
      </c>
      <c r="E35" s="67">
        <f>ROUND(B35*D35,2)</f>
        <v>0.5</v>
      </c>
      <c r="F35" s="96">
        <f>PRODUCT(C35*E35)</f>
        <v>95.05</v>
      </c>
    </row>
    <row r="36" spans="1:6" x14ac:dyDescent="0.25">
      <c r="A36" s="66" t="s">
        <v>2</v>
      </c>
      <c r="B36" s="67">
        <v>1</v>
      </c>
      <c r="C36" s="74">
        <v>102.28</v>
      </c>
      <c r="D36" s="69">
        <f>'Anexo ID- Memorial de Calculo'!C36/SUM('Anexo ID- Memorial de Calculo'!C35:C37)</f>
        <v>0.2701389255718134</v>
      </c>
      <c r="E36" s="67">
        <f>ROUND(B36*D36,2)</f>
        <v>0.27</v>
      </c>
      <c r="F36" s="96">
        <f t="shared" ref="F36:F37" si="1">PRODUCT(C36*E36)</f>
        <v>27.615600000000001</v>
      </c>
    </row>
    <row r="37" spans="1:6" x14ac:dyDescent="0.25">
      <c r="A37" s="66" t="s">
        <v>3</v>
      </c>
      <c r="B37" s="67">
        <v>1</v>
      </c>
      <c r="C37" s="74">
        <v>86.24</v>
      </c>
      <c r="D37" s="69">
        <f>'Anexo ID- Memorial de Calculo'!C37/SUM('Anexo ID- Memorial de Calculo'!C35:C37)</f>
        <v>0.22777454968041835</v>
      </c>
      <c r="E37" s="67">
        <f>ROUND(B37*D37,2)</f>
        <v>0.23</v>
      </c>
      <c r="F37" s="96">
        <f t="shared" si="1"/>
        <v>19.8352</v>
      </c>
    </row>
    <row r="38" spans="1:6" x14ac:dyDescent="0.25">
      <c r="A38" s="63"/>
      <c r="D38" s="141" t="s">
        <v>105</v>
      </c>
      <c r="E38" s="141"/>
      <c r="F38" s="88">
        <f>ROUND(C35*E35+C36*E36+C37*E37,2)</f>
        <v>142.5</v>
      </c>
    </row>
    <row r="39" spans="1:6" x14ac:dyDescent="0.25">
      <c r="A39" s="70"/>
    </row>
    <row r="40" spans="1:6" x14ac:dyDescent="0.25">
      <c r="A40" s="97"/>
      <c r="D40" s="71"/>
      <c r="E40" s="70"/>
    </row>
    <row r="41" spans="1:6" x14ac:dyDescent="0.25">
      <c r="D41" s="73"/>
    </row>
    <row r="42" spans="1:6" x14ac:dyDescent="0.25">
      <c r="D42" s="73"/>
    </row>
    <row r="43" spans="1:6" ht="29.25" customHeight="1" x14ac:dyDescent="0.25">
      <c r="A43" s="76">
        <v>3</v>
      </c>
      <c r="B43" s="156" t="s">
        <v>80</v>
      </c>
      <c r="C43" s="156"/>
      <c r="D43" s="156"/>
      <c r="E43" s="156"/>
    </row>
    <row r="44" spans="1:6" ht="21" customHeight="1" x14ac:dyDescent="0.25">
      <c r="A44" s="77"/>
      <c r="B44" s="78"/>
      <c r="C44" s="78"/>
      <c r="D44" s="78"/>
      <c r="E44" s="78"/>
    </row>
    <row r="45" spans="1:6" x14ac:dyDescent="0.25">
      <c r="A45" s="63"/>
      <c r="B45" s="64" t="s">
        <v>32</v>
      </c>
      <c r="D45" s="65" t="s">
        <v>68</v>
      </c>
      <c r="F45" s="65" t="s">
        <v>69</v>
      </c>
    </row>
    <row r="46" spans="1:6" x14ac:dyDescent="0.25">
      <c r="A46" s="63"/>
      <c r="B46" s="65">
        <v>15</v>
      </c>
      <c r="C46" s="65" t="s">
        <v>71</v>
      </c>
      <c r="D46" s="65">
        <v>4</v>
      </c>
      <c r="E46" s="65" t="s">
        <v>71</v>
      </c>
      <c r="F46" s="65">
        <f>PRODUCT(B46:D46)</f>
        <v>60</v>
      </c>
    </row>
    <row r="47" spans="1:6" ht="18" customHeight="1" x14ac:dyDescent="0.25">
      <c r="A47" s="77"/>
      <c r="B47" s="78"/>
      <c r="C47" s="78"/>
      <c r="D47" s="78"/>
      <c r="E47" s="78"/>
    </row>
    <row r="48" spans="1:6" ht="16.5" customHeight="1" x14ac:dyDescent="0.25">
      <c r="A48" s="77"/>
      <c r="B48" s="78"/>
      <c r="C48" s="78"/>
      <c r="D48" s="78"/>
      <c r="E48" s="78"/>
    </row>
    <row r="49" spans="1:16" x14ac:dyDescent="0.25">
      <c r="A49" s="79"/>
      <c r="B49" s="63"/>
      <c r="C49" s="63"/>
      <c r="D49" s="63"/>
      <c r="E49" s="63"/>
    </row>
    <row r="50" spans="1:16" x14ac:dyDescent="0.25">
      <c r="A50" s="79" t="s">
        <v>78</v>
      </c>
      <c r="B50" s="160" t="s">
        <v>73</v>
      </c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</row>
    <row r="51" spans="1:16" ht="28.5" customHeight="1" x14ac:dyDescent="0.25">
      <c r="A51" s="157" t="s">
        <v>94</v>
      </c>
      <c r="B51" s="145" t="s">
        <v>97</v>
      </c>
      <c r="C51" s="146"/>
      <c r="D51" s="159" t="s">
        <v>88</v>
      </c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</row>
    <row r="52" spans="1:16" ht="22.5" customHeight="1" x14ac:dyDescent="0.25">
      <c r="A52" s="158"/>
      <c r="B52" s="145" t="s">
        <v>98</v>
      </c>
      <c r="C52" s="146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</row>
    <row r="53" spans="1:16" x14ac:dyDescent="0.25">
      <c r="A53" s="150" t="s">
        <v>66</v>
      </c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</row>
    <row r="54" spans="1:16" ht="40.15" customHeight="1" x14ac:dyDescent="0.25">
      <c r="A54" s="151" t="s">
        <v>93</v>
      </c>
      <c r="B54" s="152"/>
      <c r="C54" s="153" t="s">
        <v>53</v>
      </c>
      <c r="D54" s="153"/>
      <c r="E54" s="153"/>
      <c r="F54" s="153"/>
      <c r="G54" s="153"/>
      <c r="H54" s="153"/>
      <c r="I54" s="153"/>
      <c r="J54" s="153"/>
      <c r="K54" s="153"/>
      <c r="L54" s="153"/>
      <c r="M54" s="80" t="s">
        <v>54</v>
      </c>
      <c r="N54" s="67" t="s">
        <v>58</v>
      </c>
      <c r="O54" s="80" t="s">
        <v>55</v>
      </c>
      <c r="P54" s="80" t="s">
        <v>56</v>
      </c>
    </row>
    <row r="55" spans="1:16" ht="23.25" customHeight="1" x14ac:dyDescent="0.25">
      <c r="A55" s="147">
        <v>220</v>
      </c>
      <c r="B55" s="148"/>
      <c r="C55" s="154" t="s">
        <v>89</v>
      </c>
      <c r="D55" s="154"/>
      <c r="E55" s="154"/>
      <c r="F55" s="154"/>
      <c r="G55" s="154"/>
      <c r="H55" s="154"/>
      <c r="I55" s="154"/>
      <c r="J55" s="154"/>
      <c r="K55" s="154"/>
      <c r="L55" s="154"/>
      <c r="M55" s="65" t="s">
        <v>43</v>
      </c>
      <c r="N55" s="67">
        <v>0.05</v>
      </c>
      <c r="O55" s="81">
        <v>27.46</v>
      </c>
      <c r="P55" s="82">
        <f>N55*O55</f>
        <v>1.3730000000000002</v>
      </c>
    </row>
    <row r="56" spans="1:16" ht="31.9" customHeight="1" x14ac:dyDescent="0.25">
      <c r="A56" s="147">
        <v>222</v>
      </c>
      <c r="B56" s="148"/>
      <c r="C56" s="154" t="s">
        <v>90</v>
      </c>
      <c r="D56" s="154"/>
      <c r="E56" s="154"/>
      <c r="F56" s="154"/>
      <c r="G56" s="154"/>
      <c r="H56" s="154"/>
      <c r="I56" s="154"/>
      <c r="J56" s="154"/>
      <c r="K56" s="154"/>
      <c r="L56" s="154"/>
      <c r="M56" s="67" t="s">
        <v>91</v>
      </c>
      <c r="N56" s="67">
        <v>2.5000000000000001E-2</v>
      </c>
      <c r="O56" s="67">
        <v>10.62</v>
      </c>
      <c r="P56" s="82">
        <f>N56*O56</f>
        <v>0.26550000000000001</v>
      </c>
    </row>
    <row r="57" spans="1:16" x14ac:dyDescent="0.25">
      <c r="A57" s="147">
        <v>1323</v>
      </c>
      <c r="B57" s="148"/>
      <c r="C57" s="149" t="s">
        <v>92</v>
      </c>
      <c r="D57" s="149"/>
      <c r="E57" s="149"/>
      <c r="F57" s="149"/>
      <c r="G57" s="149"/>
      <c r="H57" s="149"/>
      <c r="I57" s="149"/>
      <c r="J57" s="149"/>
      <c r="K57" s="149"/>
      <c r="L57" s="149"/>
      <c r="M57" s="67" t="s">
        <v>57</v>
      </c>
      <c r="N57" s="67">
        <v>1.5530000000000001E-4</v>
      </c>
      <c r="O57" s="81">
        <v>127000</v>
      </c>
      <c r="P57" s="82">
        <f t="shared" ref="P57" si="2">N57*O57</f>
        <v>19.723100000000002</v>
      </c>
    </row>
    <row r="58" spans="1:16" x14ac:dyDescent="0.25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4" t="s">
        <v>66</v>
      </c>
      <c r="P58" s="85">
        <f>SUM(P55:P57)</f>
        <v>21.361600000000003</v>
      </c>
    </row>
    <row r="59" spans="1:16" x14ac:dyDescent="0.25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6"/>
    </row>
    <row r="60" spans="1:16" x14ac:dyDescent="0.25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6"/>
    </row>
    <row r="61" spans="1:16" x14ac:dyDescent="0.25">
      <c r="A61" s="150" t="s">
        <v>67</v>
      </c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</row>
    <row r="62" spans="1:16" ht="32.25" customHeight="1" x14ac:dyDescent="0.25">
      <c r="A62" s="151" t="s">
        <v>94</v>
      </c>
      <c r="B62" s="152"/>
      <c r="C62" s="153" t="s">
        <v>53</v>
      </c>
      <c r="D62" s="153"/>
      <c r="E62" s="153"/>
      <c r="F62" s="153"/>
      <c r="G62" s="153"/>
      <c r="H62" s="153"/>
      <c r="I62" s="153"/>
      <c r="J62" s="153"/>
      <c r="K62" s="153"/>
      <c r="L62" s="153"/>
      <c r="M62" s="80" t="s">
        <v>54</v>
      </c>
      <c r="N62" s="67" t="s">
        <v>58</v>
      </c>
      <c r="O62" s="80" t="s">
        <v>55</v>
      </c>
      <c r="P62" s="80" t="s">
        <v>56</v>
      </c>
    </row>
    <row r="63" spans="1:16" x14ac:dyDescent="0.25">
      <c r="A63" s="147">
        <v>1323</v>
      </c>
      <c r="B63" s="148"/>
      <c r="C63" s="149" t="s">
        <v>92</v>
      </c>
      <c r="D63" s="149"/>
      <c r="E63" s="149"/>
      <c r="F63" s="149"/>
      <c r="G63" s="149"/>
      <c r="H63" s="149"/>
      <c r="I63" s="149"/>
      <c r="J63" s="149"/>
      <c r="K63" s="149"/>
      <c r="L63" s="149"/>
      <c r="M63" s="67" t="s">
        <v>57</v>
      </c>
      <c r="N63" s="67">
        <v>1.5530000000000001E-4</v>
      </c>
      <c r="O63" s="81">
        <f>O57</f>
        <v>127000</v>
      </c>
      <c r="P63" s="82">
        <f t="shared" ref="P63" si="3">N63*O63</f>
        <v>19.723100000000002</v>
      </c>
    </row>
    <row r="64" spans="1:16" x14ac:dyDescent="0.25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4" t="s">
        <v>67</v>
      </c>
      <c r="P64" s="85">
        <f>SUM(P63:P63)</f>
        <v>19.723100000000002</v>
      </c>
    </row>
    <row r="65" spans="1:16" x14ac:dyDescent="0.25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6"/>
    </row>
    <row r="66" spans="1:16" x14ac:dyDescent="0.25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6"/>
    </row>
    <row r="67" spans="1:16" x14ac:dyDescent="0.25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6"/>
    </row>
    <row r="68" spans="1:16" x14ac:dyDescent="0.25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6"/>
    </row>
    <row r="69" spans="1:16" x14ac:dyDescent="0.25">
      <c r="D69" s="87"/>
    </row>
    <row r="70" spans="1:16" x14ac:dyDescent="0.25">
      <c r="B70" s="67" t="s">
        <v>101</v>
      </c>
      <c r="C70" s="67" t="s">
        <v>100</v>
      </c>
      <c r="D70" s="67" t="s">
        <v>106</v>
      </c>
      <c r="E70" s="67" t="s">
        <v>103</v>
      </c>
      <c r="F70" s="67" t="s">
        <v>104</v>
      </c>
    </row>
    <row r="71" spans="1:16" x14ac:dyDescent="0.25">
      <c r="A71" s="66" t="s">
        <v>66</v>
      </c>
      <c r="B71" s="67">
        <v>1</v>
      </c>
      <c r="C71" s="74">
        <f>P58</f>
        <v>21.361600000000003</v>
      </c>
      <c r="D71" s="75">
        <f>'Anexo ID- Memorial de Calculo'!C71/SUM('Anexo ID- Memorial de Calculo'!C71:C74)</f>
        <v>0.51994051313506007</v>
      </c>
      <c r="E71" s="67">
        <f>ROUND(B71*D71,2)</f>
        <v>0.52</v>
      </c>
      <c r="F71" s="96">
        <f>PRODUCT(C71*E71)</f>
        <v>11.108032000000001</v>
      </c>
    </row>
    <row r="72" spans="1:16" x14ac:dyDescent="0.25">
      <c r="A72" s="66" t="s">
        <v>67</v>
      </c>
      <c r="B72" s="67">
        <v>1</v>
      </c>
      <c r="C72" s="74">
        <f>P64</f>
        <v>19.723100000000002</v>
      </c>
      <c r="D72" s="101">
        <f>'Anexo ID- Memorial de Calculo'!C72/SUM('Anexo ID- Memorial de Calculo'!C71:C74)</f>
        <v>0.48005948686493999</v>
      </c>
      <c r="E72" s="102">
        <f>ROUND(B72*D72,2)</f>
        <v>0.48</v>
      </c>
      <c r="F72" s="96">
        <f>PRODUCT(C72*E72)</f>
        <v>9.4670880000000004</v>
      </c>
    </row>
    <row r="73" spans="1:16" x14ac:dyDescent="0.25">
      <c r="D73" s="161" t="s">
        <v>107</v>
      </c>
      <c r="E73" s="161"/>
      <c r="F73" s="100">
        <f>ROUND(C71*E71+C72*E72,2)</f>
        <v>20.58</v>
      </c>
    </row>
    <row r="74" spans="1:16" x14ac:dyDescent="0.25">
      <c r="A74" s="70"/>
      <c r="D74" s="87"/>
    </row>
    <row r="75" spans="1:16" x14ac:dyDescent="0.25">
      <c r="A75" s="99"/>
      <c r="D75" s="87"/>
    </row>
    <row r="76" spans="1:16" x14ac:dyDescent="0.25">
      <c r="D76" s="87"/>
    </row>
    <row r="77" spans="1:16" x14ac:dyDescent="0.25">
      <c r="D77" s="87"/>
    </row>
    <row r="78" spans="1:16" x14ac:dyDescent="0.25">
      <c r="D78" s="87"/>
    </row>
    <row r="79" spans="1:16" x14ac:dyDescent="0.25">
      <c r="A79" s="63" t="s">
        <v>79</v>
      </c>
      <c r="B79" s="155" t="s">
        <v>74</v>
      </c>
      <c r="C79" s="155"/>
      <c r="D79" s="155"/>
      <c r="E79" s="155"/>
    </row>
    <row r="80" spans="1:16" x14ac:dyDescent="0.25">
      <c r="A80" s="63"/>
      <c r="B80" s="63"/>
      <c r="C80" s="63"/>
      <c r="D80" s="63"/>
      <c r="E80" s="63"/>
    </row>
    <row r="81" spans="1:11" x14ac:dyDescent="0.25">
      <c r="A81" s="89" t="s">
        <v>75</v>
      </c>
      <c r="B81" s="144" t="s">
        <v>96</v>
      </c>
      <c r="C81" s="144"/>
      <c r="D81" s="144"/>
      <c r="E81" s="144"/>
    </row>
    <row r="82" spans="1:11" x14ac:dyDescent="0.25">
      <c r="A82" s="89" t="s">
        <v>76</v>
      </c>
      <c r="B82" s="144"/>
      <c r="C82" s="144"/>
      <c r="D82" s="144"/>
      <c r="E82" s="144"/>
    </row>
    <row r="83" spans="1:11" x14ac:dyDescent="0.25">
      <c r="A83" s="89" t="s">
        <v>77</v>
      </c>
      <c r="B83" s="144"/>
      <c r="C83" s="144"/>
      <c r="D83" s="144"/>
      <c r="E83" s="144"/>
    </row>
    <row r="84" spans="1:11" x14ac:dyDescent="0.25">
      <c r="A84" s="63"/>
      <c r="B84" s="63"/>
      <c r="C84" s="63"/>
      <c r="D84" s="63"/>
      <c r="E84" s="63"/>
    </row>
    <row r="85" spans="1:11" x14ac:dyDescent="0.25">
      <c r="A85" s="63"/>
    </row>
    <row r="86" spans="1:11" x14ac:dyDescent="0.25">
      <c r="B86" s="67" t="s">
        <v>101</v>
      </c>
      <c r="C86" s="67" t="s">
        <v>100</v>
      </c>
      <c r="D86" s="67" t="s">
        <v>106</v>
      </c>
      <c r="E86" s="67" t="s">
        <v>103</v>
      </c>
      <c r="F86" s="67" t="s">
        <v>104</v>
      </c>
    </row>
    <row r="87" spans="1:11" x14ac:dyDescent="0.25">
      <c r="A87" s="66" t="s">
        <v>75</v>
      </c>
      <c r="B87" s="67">
        <v>1</v>
      </c>
      <c r="C87" s="98">
        <v>171.68</v>
      </c>
      <c r="D87" s="75">
        <f>'Anexo ID- Memorial de Calculo'!C87/SUM('Anexo ID- Memorial de Calculo'!C87:C89)</f>
        <v>0.56490408344575704</v>
      </c>
      <c r="E87" s="67">
        <f>ROUND(B87*D87,2)</f>
        <v>0.56000000000000005</v>
      </c>
      <c r="F87" s="96">
        <f>PRODUCT(C87*E87)</f>
        <v>96.140800000000013</v>
      </c>
    </row>
    <row r="88" spans="1:11" x14ac:dyDescent="0.25">
      <c r="A88" s="66" t="s">
        <v>76</v>
      </c>
      <c r="B88" s="67">
        <v>1</v>
      </c>
      <c r="C88" s="74">
        <v>72.510000000000005</v>
      </c>
      <c r="D88" s="69">
        <f>'Anexo ID- Memorial de Calculo'!C88/SUM('Anexo ID- Memorial de Calculo'!C87:C89)</f>
        <v>0.23859037214964962</v>
      </c>
      <c r="E88" s="67">
        <f>ROUND(B88*D88,2)</f>
        <v>0.24</v>
      </c>
      <c r="F88" s="96">
        <f t="shared" ref="F88:F89" si="4">PRODUCT(C88*E88)</f>
        <v>17.4024</v>
      </c>
    </row>
    <row r="89" spans="1:11" x14ac:dyDescent="0.25">
      <c r="A89" s="66" t="s">
        <v>77</v>
      </c>
      <c r="B89" s="67">
        <v>1</v>
      </c>
      <c r="C89" s="74">
        <v>59.72</v>
      </c>
      <c r="D89" s="69">
        <f>'Anexo ID- Memorial de Calculo'!C89/SUM('Anexo ID- Memorial de Calculo'!C87:C89)</f>
        <v>0.19650554440459347</v>
      </c>
      <c r="E89" s="67">
        <f>ROUND(B89*D89,2)</f>
        <v>0.2</v>
      </c>
      <c r="F89" s="96">
        <f t="shared" si="4"/>
        <v>11.944000000000001</v>
      </c>
      <c r="H89" s="95"/>
    </row>
    <row r="90" spans="1:11" x14ac:dyDescent="0.25">
      <c r="A90" s="63"/>
      <c r="D90" s="142" t="s">
        <v>108</v>
      </c>
      <c r="E90" s="142"/>
      <c r="F90" s="72">
        <f>ROUND(C87*E87+C88*E88+C89*E89,2)</f>
        <v>125.49</v>
      </c>
    </row>
    <row r="91" spans="1:11" x14ac:dyDescent="0.25">
      <c r="A91" s="70"/>
    </row>
    <row r="92" spans="1:11" x14ac:dyDescent="0.25">
      <c r="A92" s="97"/>
      <c r="D92" s="71"/>
      <c r="E92" s="67" t="s">
        <v>12</v>
      </c>
    </row>
    <row r="93" spans="1:11" x14ac:dyDescent="0.25">
      <c r="D93" s="105" t="s">
        <v>95</v>
      </c>
      <c r="E93" s="106">
        <f>F73</f>
        <v>20.58</v>
      </c>
    </row>
    <row r="94" spans="1:11" x14ac:dyDescent="0.25">
      <c r="D94" s="105" t="s">
        <v>72</v>
      </c>
      <c r="E94" s="72">
        <f>F90</f>
        <v>125.49</v>
      </c>
      <c r="H94" s="95"/>
    </row>
    <row r="95" spans="1:11" x14ac:dyDescent="0.25">
      <c r="D95" s="84" t="s">
        <v>81</v>
      </c>
      <c r="E95" s="90">
        <f>SUM(F90,F73)</f>
        <v>146.07</v>
      </c>
      <c r="K95" s="91"/>
    </row>
    <row r="96" spans="1:11" x14ac:dyDescent="0.25">
      <c r="D96" s="63"/>
      <c r="E96" s="104"/>
      <c r="K96" s="91"/>
    </row>
    <row r="97" spans="1:11" x14ac:dyDescent="0.25">
      <c r="D97" s="87"/>
      <c r="K97" s="91"/>
    </row>
    <row r="98" spans="1:11" x14ac:dyDescent="0.25">
      <c r="D98" s="87"/>
      <c r="K98" s="91"/>
    </row>
    <row r="99" spans="1:11" x14ac:dyDescent="0.25">
      <c r="A99" s="63">
        <v>4</v>
      </c>
      <c r="B99" s="92" t="s">
        <v>85</v>
      </c>
      <c r="C99" s="92"/>
      <c r="D99" s="93"/>
      <c r="E99" s="92"/>
    </row>
    <row r="100" spans="1:11" x14ac:dyDescent="0.25">
      <c r="D100" s="87"/>
    </row>
    <row r="101" spans="1:11" x14ac:dyDescent="0.25">
      <c r="D101" s="87"/>
    </row>
    <row r="102" spans="1:11" x14ac:dyDescent="0.25">
      <c r="A102" s="63"/>
      <c r="B102" s="64" t="s">
        <v>32</v>
      </c>
      <c r="D102" s="65" t="s">
        <v>68</v>
      </c>
      <c r="F102" s="65" t="s">
        <v>69</v>
      </c>
    </row>
    <row r="103" spans="1:11" x14ac:dyDescent="0.25">
      <c r="A103" s="63"/>
      <c r="B103" s="65">
        <v>15</v>
      </c>
      <c r="C103" s="65" t="s">
        <v>71</v>
      </c>
      <c r="D103" s="65">
        <v>4</v>
      </c>
      <c r="E103" s="65" t="s">
        <v>71</v>
      </c>
      <c r="F103" s="65">
        <f>PRODUCT(B103:D103)</f>
        <v>60</v>
      </c>
    </row>
    <row r="104" spans="1:11" x14ac:dyDescent="0.25">
      <c r="D104" s="87"/>
    </row>
    <row r="105" spans="1:11" x14ac:dyDescent="0.25">
      <c r="D105" s="87"/>
    </row>
    <row r="106" spans="1:11" x14ac:dyDescent="0.25">
      <c r="A106" s="63"/>
    </row>
    <row r="107" spans="1:11" x14ac:dyDescent="0.25">
      <c r="A107" s="63"/>
      <c r="B107" s="67" t="s">
        <v>101</v>
      </c>
      <c r="C107" s="67" t="s">
        <v>100</v>
      </c>
      <c r="D107" s="67" t="s">
        <v>27</v>
      </c>
      <c r="E107" s="67" t="s">
        <v>103</v>
      </c>
      <c r="F107" s="67" t="s">
        <v>104</v>
      </c>
    </row>
    <row r="108" spans="1:11" x14ac:dyDescent="0.25">
      <c r="A108" s="66" t="s">
        <v>82</v>
      </c>
      <c r="B108" s="67">
        <v>1</v>
      </c>
      <c r="C108" s="68">
        <v>194.82</v>
      </c>
      <c r="D108" s="69">
        <f>'Anexo ID- Memorial de Calculo'!C108/(SUM('Anexo ID- Memorial de Calculo'!C108:C110))</f>
        <v>0.57224262006168303</v>
      </c>
      <c r="E108" s="67">
        <f>ROUND(B108*D108,2)</f>
        <v>0.56999999999999995</v>
      </c>
      <c r="F108" s="96">
        <f>PRODUCT(C108*E108)</f>
        <v>111.04739999999998</v>
      </c>
    </row>
    <row r="109" spans="1:11" x14ac:dyDescent="0.25">
      <c r="A109" s="66" t="s">
        <v>83</v>
      </c>
      <c r="B109" s="67">
        <v>1</v>
      </c>
      <c r="C109" s="68">
        <v>81.3</v>
      </c>
      <c r="D109" s="69">
        <f>'Anexo ID- Memorial de Calculo'!C109/(SUM('Anexo ID- Memorial de Calculo'!C108:C110))</f>
        <v>0.23880158613599647</v>
      </c>
      <c r="E109" s="67">
        <f>ROUND(B109*D109,2)</f>
        <v>0.24</v>
      </c>
      <c r="F109" s="96">
        <f t="shared" ref="F109:F110" si="5">PRODUCT(C109*E109)</f>
        <v>19.511999999999997</v>
      </c>
    </row>
    <row r="110" spans="1:11" x14ac:dyDescent="0.25">
      <c r="A110" s="66" t="s">
        <v>84</v>
      </c>
      <c r="B110" s="67">
        <v>1</v>
      </c>
      <c r="C110" s="68">
        <v>64.33</v>
      </c>
      <c r="D110" s="69">
        <f>'Anexo ID- Memorial de Calculo'!C110/(SUM('Anexo ID- Memorial de Calculo'!C108:C110))</f>
        <v>0.18895579380232047</v>
      </c>
      <c r="E110" s="67">
        <f>ROUND(B110*D110,2)</f>
        <v>0.19</v>
      </c>
      <c r="F110" s="96">
        <f t="shared" si="5"/>
        <v>12.2227</v>
      </c>
    </row>
    <row r="111" spans="1:11" x14ac:dyDescent="0.25">
      <c r="A111" s="63"/>
      <c r="B111" s="70"/>
      <c r="C111" s="70"/>
      <c r="D111" s="143" t="s">
        <v>109</v>
      </c>
      <c r="E111" s="143"/>
      <c r="F111" s="88">
        <f>ROUND(C108*E108+C109*E109+C110*E110,2)</f>
        <v>142.78</v>
      </c>
    </row>
    <row r="112" spans="1:11" x14ac:dyDescent="0.25">
      <c r="A112" s="70"/>
      <c r="B112" s="70"/>
      <c r="C112" s="70"/>
      <c r="E112" s="70"/>
    </row>
    <row r="113" spans="1:5" x14ac:dyDescent="0.25">
      <c r="A113" s="97"/>
      <c r="E113" s="70"/>
    </row>
    <row r="114" spans="1:5" x14ac:dyDescent="0.25">
      <c r="D114" s="87"/>
    </row>
    <row r="115" spans="1:5" x14ac:dyDescent="0.25">
      <c r="D115" s="87"/>
    </row>
    <row r="116" spans="1:5" x14ac:dyDescent="0.25">
      <c r="D116" s="87"/>
    </row>
    <row r="117" spans="1:5" x14ac:dyDescent="0.25">
      <c r="D117" s="87"/>
    </row>
    <row r="118" spans="1:5" x14ac:dyDescent="0.25">
      <c r="D118" s="103"/>
    </row>
    <row r="119" spans="1:5" x14ac:dyDescent="0.25">
      <c r="D119" s="87" t="s">
        <v>14</v>
      </c>
    </row>
    <row r="120" spans="1:5" x14ac:dyDescent="0.25">
      <c r="D120" s="87" t="s">
        <v>15</v>
      </c>
    </row>
    <row r="121" spans="1:5" x14ac:dyDescent="0.25">
      <c r="D121" s="87" t="s">
        <v>16</v>
      </c>
    </row>
  </sheetData>
  <mergeCells count="33">
    <mergeCell ref="B4:D4"/>
    <mergeCell ref="B5:D5"/>
    <mergeCell ref="B6:D6"/>
    <mergeCell ref="A8:E8"/>
    <mergeCell ref="B26:E26"/>
    <mergeCell ref="B10:E10"/>
    <mergeCell ref="D20:E20"/>
    <mergeCell ref="B79:E79"/>
    <mergeCell ref="B43:E43"/>
    <mergeCell ref="A51:A52"/>
    <mergeCell ref="D51:P52"/>
    <mergeCell ref="A53:P53"/>
    <mergeCell ref="A54:B54"/>
    <mergeCell ref="C54:L54"/>
    <mergeCell ref="A55:B55"/>
    <mergeCell ref="B50:P50"/>
    <mergeCell ref="D73:E73"/>
    <mergeCell ref="D38:E38"/>
    <mergeCell ref="D90:E90"/>
    <mergeCell ref="D111:E111"/>
    <mergeCell ref="B81:E83"/>
    <mergeCell ref="B51:C51"/>
    <mergeCell ref="B52:C52"/>
    <mergeCell ref="A63:B63"/>
    <mergeCell ref="C63:L63"/>
    <mergeCell ref="A61:P61"/>
    <mergeCell ref="A62:B62"/>
    <mergeCell ref="C62:L62"/>
    <mergeCell ref="C55:L55"/>
    <mergeCell ref="A56:B56"/>
    <mergeCell ref="C56:L56"/>
    <mergeCell ref="A57:B57"/>
    <mergeCell ref="C57:L57"/>
  </mergeCells>
  <pageMargins left="0.511811024" right="0.511811024" top="0.78740157499999996" bottom="0.78740157499999996" header="0.31496062000000002" footer="0.31496062000000002"/>
  <pageSetup paperSize="9" scale="42" orientation="portrait" r:id="rId1"/>
  <rowBreaks count="1" manualBreakCount="1">
    <brk id="9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1"/>
  <sheetViews>
    <sheetView tabSelected="1" topLeftCell="A10" workbookViewId="0">
      <selection activeCell="L42" sqref="L42"/>
    </sheetView>
  </sheetViews>
  <sheetFormatPr defaultRowHeight="15" x14ac:dyDescent="0.25"/>
  <cols>
    <col min="1" max="1" width="5.42578125" customWidth="1"/>
    <col min="2" max="2" width="22.7109375" customWidth="1"/>
    <col min="4" max="4" width="17.7109375" customWidth="1"/>
    <col min="6" max="6" width="14.28515625" customWidth="1"/>
    <col min="8" max="8" width="14.28515625" customWidth="1"/>
    <col min="10" max="10" width="19.28515625" customWidth="1"/>
    <col min="12" max="12" width="15.5703125" customWidth="1"/>
    <col min="13" max="13" width="10.28515625" bestFit="1" customWidth="1"/>
    <col min="14" max="14" width="14.42578125" customWidth="1"/>
  </cols>
  <sheetData>
    <row r="1" spans="1:14" x14ac:dyDescent="0.25">
      <c r="B1" s="19"/>
    </row>
    <row r="3" spans="1:14" ht="23.25" customHeight="1" x14ac:dyDescent="0.25">
      <c r="B3" s="20"/>
      <c r="C3" s="20" t="s">
        <v>24</v>
      </c>
      <c r="D3" s="20"/>
      <c r="E3" s="20"/>
      <c r="F3" s="20"/>
      <c r="G3" s="20"/>
    </row>
    <row r="4" spans="1:14" ht="21" customHeight="1" x14ac:dyDescent="0.25">
      <c r="B4" s="20"/>
      <c r="C4" s="20" t="s">
        <v>25</v>
      </c>
      <c r="D4" s="20"/>
      <c r="E4" s="20"/>
      <c r="F4" s="20"/>
      <c r="G4" s="20"/>
    </row>
    <row r="5" spans="1:14" ht="21" customHeight="1" x14ac:dyDescent="0.25">
      <c r="B5" s="20"/>
      <c r="C5" s="20" t="s">
        <v>26</v>
      </c>
      <c r="D5" s="20"/>
      <c r="E5" s="20"/>
      <c r="F5" s="20"/>
      <c r="G5" s="20"/>
    </row>
    <row r="6" spans="1:14" ht="21" x14ac:dyDescent="0.25">
      <c r="A6" s="1"/>
      <c r="B6" s="21" t="s">
        <v>22</v>
      </c>
      <c r="C6" s="2"/>
    </row>
    <row r="7" spans="1:14" x14ac:dyDescent="0.25">
      <c r="A7" s="3"/>
      <c r="B7" s="4"/>
    </row>
    <row r="8" spans="1:14" ht="18" x14ac:dyDescent="0.25">
      <c r="A8" s="173" t="s">
        <v>120</v>
      </c>
      <c r="B8" s="173"/>
      <c r="C8" s="173"/>
      <c r="D8" s="173"/>
      <c r="E8" s="173"/>
      <c r="F8" s="173"/>
      <c r="G8" s="173"/>
    </row>
    <row r="10" spans="1:14" x14ac:dyDescent="0.25">
      <c r="A10" s="167" t="s">
        <v>13</v>
      </c>
      <c r="B10" s="167"/>
      <c r="C10" s="171" t="s">
        <v>5</v>
      </c>
      <c r="D10" s="171"/>
      <c r="E10" s="174" t="s">
        <v>6</v>
      </c>
      <c r="F10" s="175"/>
      <c r="G10" s="169" t="s">
        <v>7</v>
      </c>
      <c r="H10" s="170"/>
      <c r="I10" s="169" t="s">
        <v>8</v>
      </c>
      <c r="J10" s="170"/>
      <c r="K10" s="169" t="s">
        <v>9</v>
      </c>
      <c r="L10" s="170"/>
      <c r="M10" s="169" t="s">
        <v>10</v>
      </c>
      <c r="N10" s="170"/>
    </row>
    <row r="11" spans="1:14" x14ac:dyDescent="0.25">
      <c r="A11" s="167"/>
      <c r="B11" s="167"/>
      <c r="C11" s="5" t="s">
        <v>11</v>
      </c>
      <c r="D11" s="18" t="s">
        <v>12</v>
      </c>
      <c r="E11" s="5" t="s">
        <v>11</v>
      </c>
      <c r="F11" s="18" t="s">
        <v>12</v>
      </c>
      <c r="G11" s="5" t="s">
        <v>11</v>
      </c>
      <c r="H11" s="18" t="s">
        <v>12</v>
      </c>
      <c r="I11" s="5" t="s">
        <v>11</v>
      </c>
      <c r="J11" s="18" t="s">
        <v>12</v>
      </c>
      <c r="K11" s="5" t="s">
        <v>11</v>
      </c>
      <c r="L11" s="18" t="s">
        <v>12</v>
      </c>
      <c r="M11" s="5" t="s">
        <v>11</v>
      </c>
      <c r="N11" s="18" t="s">
        <v>12</v>
      </c>
    </row>
    <row r="12" spans="1:14" x14ac:dyDescent="0.25">
      <c r="A12" s="167"/>
      <c r="B12" s="167"/>
      <c r="C12" s="6">
        <f>1/12</f>
        <v>8.3333333333333329E-2</v>
      </c>
      <c r="D12" s="7">
        <f>ROUND('Anexo IB-Planilha Orçamentaria'!I17/12,2)</f>
        <v>68180.2</v>
      </c>
      <c r="E12" s="6">
        <f>C12</f>
        <v>8.3333333333333329E-2</v>
      </c>
      <c r="F12" s="7">
        <f>D12</f>
        <v>68180.2</v>
      </c>
      <c r="G12" s="6">
        <f>C12</f>
        <v>8.3333333333333329E-2</v>
      </c>
      <c r="H12" s="8">
        <f>D12</f>
        <v>68180.2</v>
      </c>
      <c r="I12" s="6">
        <f>C12</f>
        <v>8.3333333333333329E-2</v>
      </c>
      <c r="J12" s="8">
        <f>D12</f>
        <v>68180.2</v>
      </c>
      <c r="K12" s="6">
        <f>C12</f>
        <v>8.3333333333333329E-2</v>
      </c>
      <c r="L12" s="8">
        <f>D12</f>
        <v>68180.2</v>
      </c>
      <c r="M12" s="6">
        <f>C12</f>
        <v>8.3333333333333329E-2</v>
      </c>
      <c r="N12" s="8">
        <f>D12</f>
        <v>68180.2</v>
      </c>
    </row>
    <row r="13" spans="1:14" x14ac:dyDescent="0.25">
      <c r="A13" s="167"/>
      <c r="B13" s="167"/>
      <c r="C13" s="171" t="s">
        <v>61</v>
      </c>
      <c r="D13" s="171"/>
      <c r="E13" s="172">
        <f>G12</f>
        <v>8.3333333333333329E-2</v>
      </c>
      <c r="F13" s="171"/>
      <c r="G13" s="171" t="s">
        <v>62</v>
      </c>
      <c r="H13" s="171"/>
      <c r="I13" s="171" t="s">
        <v>63</v>
      </c>
      <c r="J13" s="171"/>
      <c r="K13" s="171" t="s">
        <v>64</v>
      </c>
      <c r="L13" s="171"/>
      <c r="M13" s="171" t="s">
        <v>65</v>
      </c>
      <c r="N13" s="171"/>
    </row>
    <row r="14" spans="1:14" x14ac:dyDescent="0.25">
      <c r="A14" s="167"/>
      <c r="B14" s="167"/>
      <c r="C14" s="6">
        <f>C12</f>
        <v>8.3333333333333329E-2</v>
      </c>
      <c r="D14" s="7">
        <f>D12</f>
        <v>68180.2</v>
      </c>
      <c r="E14" s="6">
        <f>C12</f>
        <v>8.3333333333333329E-2</v>
      </c>
      <c r="F14" s="8">
        <f>D14</f>
        <v>68180.2</v>
      </c>
      <c r="G14" s="6">
        <f>C12</f>
        <v>8.3333333333333329E-2</v>
      </c>
      <c r="H14" s="8">
        <f>D14</f>
        <v>68180.2</v>
      </c>
      <c r="I14" s="6">
        <f>C12</f>
        <v>8.3333333333333329E-2</v>
      </c>
      <c r="J14" s="8">
        <f>D14</f>
        <v>68180.2</v>
      </c>
      <c r="K14" s="6">
        <f>C12</f>
        <v>8.3333333333333329E-2</v>
      </c>
      <c r="L14" s="8">
        <f>D14</f>
        <v>68180.2</v>
      </c>
      <c r="M14" s="6">
        <f>C12</f>
        <v>8.3333333333333329E-2</v>
      </c>
      <c r="N14" s="8">
        <f>D14</f>
        <v>68180.2</v>
      </c>
    </row>
    <row r="15" spans="1:14" x14ac:dyDescent="0.25">
      <c r="A15" s="9"/>
      <c r="B15" s="10"/>
      <c r="C15" s="11"/>
      <c r="D15" s="12"/>
      <c r="E15" s="13"/>
      <c r="F15" s="12"/>
      <c r="G15" s="13"/>
      <c r="H15" s="12"/>
      <c r="I15" s="13"/>
      <c r="J15" s="12"/>
      <c r="K15" s="13"/>
      <c r="L15" s="111" t="s">
        <v>110</v>
      </c>
      <c r="M15" s="166">
        <f>'Anexo IB-Planilha Orçamentaria'!I17</f>
        <v>818162.4</v>
      </c>
      <c r="N15" s="166"/>
    </row>
    <row r="16" spans="1:14" x14ac:dyDescent="0.25">
      <c r="A16" s="9"/>
      <c r="B16" s="10"/>
      <c r="C16" s="11"/>
      <c r="D16" s="12"/>
      <c r="E16" s="13"/>
      <c r="F16" s="12"/>
      <c r="G16" s="13"/>
      <c r="H16" s="12"/>
      <c r="I16" s="13"/>
      <c r="J16" s="12"/>
      <c r="K16" s="13"/>
      <c r="L16" s="12"/>
      <c r="M16" s="14"/>
      <c r="N16" s="15"/>
    </row>
    <row r="17" spans="1:14" x14ac:dyDescent="0.25">
      <c r="A17" s="9"/>
      <c r="B17" s="10"/>
      <c r="C17" s="11"/>
      <c r="D17" s="12"/>
      <c r="E17" s="13"/>
      <c r="F17" s="12"/>
      <c r="G17" s="13"/>
      <c r="L17" s="168" t="s">
        <v>99</v>
      </c>
      <c r="M17" s="168"/>
      <c r="N17" s="168"/>
    </row>
    <row r="18" spans="1:14" x14ac:dyDescent="0.25">
      <c r="A18" s="9"/>
      <c r="B18" s="10"/>
      <c r="C18" s="11"/>
      <c r="D18" s="17"/>
      <c r="E18" s="13"/>
      <c r="F18" s="12"/>
      <c r="G18" s="13"/>
      <c r="H18" s="12"/>
      <c r="I18" s="13"/>
      <c r="J18" s="12"/>
      <c r="K18" s="13"/>
      <c r="L18" s="16"/>
      <c r="M18" s="14"/>
      <c r="N18" s="15"/>
    </row>
    <row r="19" spans="1:14" x14ac:dyDescent="0.25">
      <c r="A19" s="9"/>
      <c r="B19" s="10"/>
      <c r="C19" s="11"/>
      <c r="D19" s="17"/>
      <c r="E19" s="13"/>
      <c r="F19" s="12"/>
      <c r="G19" s="13"/>
      <c r="H19" s="12"/>
      <c r="I19" s="13"/>
      <c r="J19" s="12"/>
      <c r="K19" s="13"/>
      <c r="L19" s="12"/>
      <c r="M19" s="14"/>
      <c r="N19" s="15"/>
    </row>
    <row r="20" spans="1:14" x14ac:dyDescent="0.25">
      <c r="A20" s="9"/>
      <c r="B20" s="10"/>
      <c r="C20" s="11"/>
      <c r="D20" s="17"/>
      <c r="E20" s="13"/>
      <c r="F20" s="12"/>
      <c r="G20" s="13"/>
      <c r="H20" s="12"/>
      <c r="I20" s="13"/>
      <c r="J20" s="12"/>
      <c r="K20" s="13"/>
      <c r="L20" s="12"/>
      <c r="M20" s="14"/>
      <c r="N20" s="15"/>
    </row>
    <row r="21" spans="1:14" x14ac:dyDescent="0.25">
      <c r="A21" s="9"/>
      <c r="B21" s="10"/>
      <c r="C21" s="11"/>
      <c r="D21" s="17"/>
      <c r="E21" s="13"/>
      <c r="F21" s="12"/>
      <c r="G21" s="13"/>
      <c r="H21" s="12"/>
      <c r="I21" s="13"/>
      <c r="J21" s="12"/>
      <c r="K21" s="13"/>
      <c r="L21" s="12"/>
      <c r="M21" s="14"/>
      <c r="N21" s="15"/>
    </row>
  </sheetData>
  <mergeCells count="16">
    <mergeCell ref="A8:G8"/>
    <mergeCell ref="C10:D10"/>
    <mergeCell ref="E10:F10"/>
    <mergeCell ref="G10:H10"/>
    <mergeCell ref="I10:J10"/>
    <mergeCell ref="M15:N15"/>
    <mergeCell ref="A10:B14"/>
    <mergeCell ref="L17:N17"/>
    <mergeCell ref="K10:L10"/>
    <mergeCell ref="M10:N10"/>
    <mergeCell ref="C13:D13"/>
    <mergeCell ref="E13:F13"/>
    <mergeCell ref="G13:H13"/>
    <mergeCell ref="I13:J13"/>
    <mergeCell ref="K13:L13"/>
    <mergeCell ref="M13:N13"/>
  </mergeCells>
  <conditionalFormatting sqref="D10:D11 F11 H11 J11 L11 N11">
    <cfRule type="cellIs" dxfId="13" priority="14" stopIfTrue="1" operator="equal">
      <formula>0</formula>
    </cfRule>
  </conditionalFormatting>
  <conditionalFormatting sqref="D10:D11 F11 H11 J11 L11 N11">
    <cfRule type="cellIs" dxfId="12" priority="13" stopIfTrue="1" operator="equal">
      <formula>0</formula>
    </cfRule>
  </conditionalFormatting>
  <conditionalFormatting sqref="D13">
    <cfRule type="cellIs" dxfId="11" priority="12" stopIfTrue="1" operator="equal">
      <formula>0</formula>
    </cfRule>
  </conditionalFormatting>
  <conditionalFormatting sqref="D13">
    <cfRule type="cellIs" dxfId="10" priority="11" stopIfTrue="1" operator="equal">
      <formula>0</formula>
    </cfRule>
  </conditionalFormatting>
  <conditionalFormatting sqref="F13">
    <cfRule type="cellIs" dxfId="9" priority="10" stopIfTrue="1" operator="equal">
      <formula>0</formula>
    </cfRule>
  </conditionalFormatting>
  <conditionalFormatting sqref="F13">
    <cfRule type="cellIs" dxfId="8" priority="9" stopIfTrue="1" operator="equal">
      <formula>0</formula>
    </cfRule>
  </conditionalFormatting>
  <conditionalFormatting sqref="H13">
    <cfRule type="cellIs" dxfId="7" priority="8" stopIfTrue="1" operator="equal">
      <formula>0</formula>
    </cfRule>
  </conditionalFormatting>
  <conditionalFormatting sqref="H13">
    <cfRule type="cellIs" dxfId="6" priority="7" stopIfTrue="1" operator="equal">
      <formula>0</formula>
    </cfRule>
  </conditionalFormatting>
  <conditionalFormatting sqref="J13">
    <cfRule type="cellIs" dxfId="5" priority="6" stopIfTrue="1" operator="equal">
      <formula>0</formula>
    </cfRule>
  </conditionalFormatting>
  <conditionalFormatting sqref="J13">
    <cfRule type="cellIs" dxfId="4" priority="5" stopIfTrue="1" operator="equal">
      <formula>0</formula>
    </cfRule>
  </conditionalFormatting>
  <conditionalFormatting sqref="L13">
    <cfRule type="cellIs" dxfId="3" priority="4" stopIfTrue="1" operator="equal">
      <formula>0</formula>
    </cfRule>
  </conditionalFormatting>
  <conditionalFormatting sqref="L13">
    <cfRule type="cellIs" dxfId="2" priority="3" stopIfTrue="1" operator="equal">
      <formula>0</formula>
    </cfRule>
  </conditionalFormatting>
  <conditionalFormatting sqref="N13">
    <cfRule type="cellIs" dxfId="1" priority="2" stopIfTrue="1" operator="equal">
      <formula>0</formula>
    </cfRule>
  </conditionalFormatting>
  <conditionalFormatting sqref="N13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Anexo IB-Planilha Orçamentaria</vt:lpstr>
      <vt:lpstr>Anexo IC- Comosição do BDI</vt:lpstr>
      <vt:lpstr>Anexo ID- Memorial de Calculo</vt:lpstr>
      <vt:lpstr>Anexo IE - Cronograma</vt:lpstr>
      <vt:lpstr>'Anexo IB-Planilha Orçamentaria'!Area_de_impressao</vt:lpstr>
      <vt:lpstr>'Anexo ID- Memorial de Calculo'!Area_de_impressao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Marcos Paulo</cp:lastModifiedBy>
  <cp:lastPrinted>2024-05-24T16:43:54Z</cp:lastPrinted>
  <dcterms:created xsi:type="dcterms:W3CDTF">2019-04-25T21:16:07Z</dcterms:created>
  <dcterms:modified xsi:type="dcterms:W3CDTF">2024-07-22T19:36:32Z</dcterms:modified>
</cp:coreProperties>
</file>